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swenson/Dropbox/HHPC/Water Quality Data/"/>
    </mc:Choice>
  </mc:AlternateContent>
  <xr:revisionPtr revIDLastSave="0" documentId="8_{4D4D524F-6604-9B4F-BEEF-2E1EA3F78FB8}" xr6:coauthVersionLast="46" xr6:coauthVersionMax="46" xr10:uidLastSave="{00000000-0000-0000-0000-000000000000}"/>
  <bookViews>
    <workbookView xWindow="0" yWindow="0" windowWidth="25600" windowHeight="16000" xr2:uid="{2EC6234E-D5D1-4C39-987C-5354C2FF45C3}"/>
  </bookViews>
  <sheets>
    <sheet name="Sheet1" sheetId="1" r:id="rId1"/>
  </sheets>
  <definedNames>
    <definedName name="_xlnm.Print_Titles" localSheetId="0">Sheet1!$5:$6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8" i="1" l="1"/>
  <c r="P174" i="1" l="1"/>
  <c r="P158" i="1"/>
  <c r="P135" i="1"/>
  <c r="P108" i="1"/>
  <c r="P83" i="1"/>
  <c r="P60" i="1"/>
  <c r="P206" i="1"/>
  <c r="P250" i="1"/>
  <c r="P239" i="1"/>
  <c r="P228" i="1"/>
  <c r="P195" i="1"/>
  <c r="P217" i="1"/>
  <c r="P19" i="1"/>
  <c r="P18" i="1"/>
  <c r="P109" i="1"/>
  <c r="P84" i="1"/>
  <c r="P61" i="1"/>
  <c r="P159" i="1"/>
  <c r="P136" i="1"/>
  <c r="P21" i="1"/>
  <c r="P20" i="1"/>
  <c r="P176" i="1" l="1"/>
  <c r="P160" i="1"/>
  <c r="P137" i="1"/>
  <c r="P110" i="1"/>
  <c r="P85" i="1"/>
  <c r="P62" i="1"/>
  <c r="P207" i="1"/>
  <c r="P251" i="1"/>
  <c r="P240" i="1"/>
  <c r="P229" i="1"/>
  <c r="P196" i="1"/>
  <c r="P23" i="1"/>
  <c r="P22" i="1"/>
  <c r="P177" i="1" l="1"/>
  <c r="P161" i="1"/>
  <c r="P138" i="1"/>
  <c r="P111" i="1"/>
  <c r="P86" i="1"/>
  <c r="P63" i="1"/>
  <c r="P25" i="1"/>
  <c r="P24" i="1"/>
  <c r="P252" i="1" l="1"/>
  <c r="P241" i="1"/>
  <c r="P230" i="1"/>
  <c r="P197" i="1"/>
  <c r="P219" i="1"/>
  <c r="P208" i="1"/>
  <c r="P178" i="1"/>
  <c r="P162" i="1"/>
  <c r="P139" i="1"/>
  <c r="P112" i="1"/>
  <c r="P87" i="1"/>
  <c r="P64" i="1"/>
  <c r="P27" i="1"/>
  <c r="P26" i="1"/>
  <c r="P179" i="1"/>
  <c r="P163" i="1"/>
  <c r="P140" i="1"/>
  <c r="P113" i="1"/>
  <c r="P88" i="1"/>
  <c r="P65" i="1"/>
  <c r="P29" i="1"/>
  <c r="P28" i="1"/>
  <c r="P30" i="1" l="1"/>
  <c r="P164" i="1" l="1"/>
  <c r="P141" i="1"/>
  <c r="P114" i="1"/>
  <c r="P89" i="1"/>
  <c r="P66" i="1"/>
  <c r="P253" i="1"/>
  <c r="P242" i="1"/>
  <c r="P231" i="1"/>
  <c r="P220" i="1"/>
  <c r="P198" i="1"/>
  <c r="P31" i="1"/>
  <c r="P165" i="1" l="1"/>
  <c r="P142" i="1"/>
  <c r="P115" i="1"/>
  <c r="P90" i="1"/>
  <c r="P67" i="1"/>
  <c r="P32" i="1"/>
  <c r="P183" i="1" l="1"/>
  <c r="P182" i="1"/>
  <c r="P166" i="1"/>
  <c r="P143" i="1"/>
  <c r="P116" i="1"/>
  <c r="P91" i="1"/>
  <c r="P68" i="1"/>
  <c r="P35" i="1"/>
  <c r="P34" i="1"/>
  <c r="P167" i="1" l="1"/>
  <c r="P144" i="1"/>
  <c r="P117" i="1"/>
  <c r="P92" i="1"/>
  <c r="P69" i="1"/>
  <c r="P37" i="1"/>
  <c r="P36" i="1"/>
  <c r="P93" i="1" l="1"/>
  <c r="P71" i="1"/>
  <c r="P70" i="1"/>
  <c r="P184" i="1"/>
  <c r="P168" i="1"/>
  <c r="P145" i="1"/>
  <c r="P39" i="1"/>
  <c r="P38" i="1"/>
  <c r="P185" i="1" l="1"/>
  <c r="P169" i="1"/>
  <c r="P146" i="1"/>
  <c r="P119" i="1"/>
  <c r="P94" i="1"/>
  <c r="P41" i="1"/>
  <c r="P40" i="1"/>
</calcChain>
</file>

<file path=xl/sharedStrings.xml><?xml version="1.0" encoding="utf-8"?>
<sst xmlns="http://schemas.openxmlformats.org/spreadsheetml/2006/main" count="199" uniqueCount="51">
  <si>
    <t>Date</t>
  </si>
  <si>
    <t>Water Temp (°C)</t>
  </si>
  <si>
    <t>Salinity (ppt)</t>
  </si>
  <si>
    <t>DO (ppm)</t>
  </si>
  <si>
    <t>Air Temp</t>
  </si>
  <si>
    <t>Secchi</t>
  </si>
  <si>
    <t>Turbidity (NTU)</t>
  </si>
  <si>
    <t xml:space="preserve"> Depth(m)</t>
  </si>
  <si>
    <t>Time</t>
  </si>
  <si>
    <t xml:space="preserve">Surface* </t>
  </si>
  <si>
    <t>Bottom**</t>
  </si>
  <si>
    <t xml:space="preserve">Surface </t>
  </si>
  <si>
    <t>Bottom</t>
  </si>
  <si>
    <t>Surface</t>
  </si>
  <si>
    <t xml:space="preserve"> (°C)</t>
  </si>
  <si>
    <t>(m)</t>
  </si>
  <si>
    <t>(Total)***</t>
  </si>
  <si>
    <t>(AM)</t>
  </si>
  <si>
    <t>*Sonde surface levels are taken at a half meter below the surface.</t>
  </si>
  <si>
    <t>**Bottom levels are read by the sonde depth sensor, which is 0.3 m off the harbor floor.</t>
  </si>
  <si>
    <t>***Total depth accounts for the 0.3 m distance between the Eureka sonde depth sensor and the harbor floor.</t>
  </si>
  <si>
    <t>CSHH #1 - Beacon 11</t>
  </si>
  <si>
    <t>CSHH #2 - Bell Marker 6</t>
  </si>
  <si>
    <t>CSHH #16 - Outer Harbor, Midway E/W Shore and N/S Boundary of Shellfish Harvesting Area</t>
  </si>
  <si>
    <t>CSHH #17 - Outer Harbor, Just Outside Restricted Crescent Beach Boundary</t>
  </si>
  <si>
    <t>CSHH #3 - Glen Cove Creek, Red Marker</t>
  </si>
  <si>
    <t>CSHH #8 - Glen Cove Sewage Treatment Plant Outfall</t>
  </si>
  <si>
    <t>CSHH #13 - 60' West of the Mill Pond Weir</t>
  </si>
  <si>
    <t>CSHH #14 - 50 yds from Powerhouse Drain</t>
  </si>
  <si>
    <t>CSHH #15 - 50 yds from Scudder's Pond Outfall, North of Tappen Pool</t>
  </si>
  <si>
    <t>CSHH #4 - Bar Beach Spit</t>
  </si>
  <si>
    <t>CSHH #5 - Mott's Cove</t>
  </si>
  <si>
    <t>CSHH #6 - East of Former Incinerator Site</t>
  </si>
  <si>
    <t>CSHH #7 - West of Bryant Landing (formerly site of oil dock)</t>
  </si>
  <si>
    <r>
      <t xml:space="preserve">                     </t>
    </r>
    <r>
      <rPr>
        <sz val="18"/>
        <rFont val="Arial"/>
        <family val="2"/>
      </rPr>
      <t>CSHH Water-Monitoring Program 2020</t>
    </r>
  </si>
  <si>
    <t>Chlor a (ug/l)</t>
  </si>
  <si>
    <t>Blocked off by barge and crane.</t>
  </si>
  <si>
    <t>N/A</t>
  </si>
  <si>
    <t>pH</t>
  </si>
  <si>
    <t>Trip abandoned due to approaching thunderstorm.</t>
  </si>
  <si>
    <t>N/A†</t>
  </si>
  <si>
    <t>† did not sample bottom depth b/c of high waves</t>
  </si>
  <si>
    <t>Access blocked by barge.</t>
  </si>
  <si>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numbers indicate that the readings were unusually low or high but reflect station conditions.</t>
    </r>
  </si>
  <si>
    <r>
      <rPr>
        <sz val="11"/>
        <color rgb="FF00B050"/>
        <rFont val="Arial"/>
        <family val="2"/>
      </rPr>
      <t>Green</t>
    </r>
    <r>
      <rPr>
        <sz val="11"/>
        <rFont val="Arial"/>
        <family val="2"/>
      </rPr>
      <t xml:space="preserve"> lines indicate replicate surveys.</t>
    </r>
  </si>
  <si>
    <r>
      <rPr>
        <sz val="11"/>
        <color rgb="FF7030A0"/>
        <rFont val="Arial"/>
        <family val="2"/>
      </rPr>
      <t>Purple</t>
    </r>
    <r>
      <rPr>
        <sz val="11"/>
        <rFont val="Arial"/>
        <family val="2"/>
      </rPr>
      <t xml:space="preserve"> lines indicate survey using YSI Pro Plus and LaMotte 2020e turbidity meter. Depth between sensor at bottom reading to sea floor is 0.15 m.</t>
    </r>
  </si>
  <si>
    <r>
      <rPr>
        <sz val="11"/>
        <color rgb="FF00B0F0"/>
        <rFont val="Arial"/>
        <family val="2"/>
      </rPr>
      <t>Blue</t>
    </r>
    <r>
      <rPr>
        <sz val="11"/>
        <rFont val="Arial"/>
        <family val="2"/>
      </rPr>
      <t xml:space="preserve"> lines indicate data supplemented by UWS data due to sampling restrictions for core program as a result of COVID-19.</t>
    </r>
  </si>
  <si>
    <t>Ran out of time for profile. Bacteria sample pickup only.</t>
  </si>
  <si>
    <t>Ran out of time for profile/sample.</t>
  </si>
  <si>
    <t>Ran out of time for survey.</t>
  </si>
  <si>
    <t>Testing suspended 6/3-7/29 due to concerns regarding the risk of COVID-19 spread via aerosolized STP effluent.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</si>
</sst>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0.0"/>
    <numFmt numFmtId="166" formatCode="h:mm;@"/>
    <numFmt numFmtId="167" formatCode="0.000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sz val="8"/>
      <name val="Arial"/>
      <family val="2"/>
    </font>
    <font>
      <sz val="11"/>
      <color rgb="FF00B050"/>
      <name val="Calibri"/>
      <family val="2"/>
      <scheme val="minor"/>
    </font>
    <font>
      <sz val="12"/>
      <color rgb="FF00B0F0"/>
      <name val="Arial"/>
      <family val="2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sz val="11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164" fontId="2" fillId="0" borderId="0" xfId="1" applyNumberFormat="1" applyFont="1" applyAlignment="1">
      <alignment horizontal="left"/>
    </xf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164" fontId="2" fillId="0" borderId="0" xfId="1" applyNumberFormat="1" applyFont="1"/>
    <xf numFmtId="0" fontId="3" fillId="0" borderId="0" xfId="1" applyFont="1" applyAlignment="1">
      <alignment horizontal="left"/>
    </xf>
    <xf numFmtId="164" fontId="5" fillId="0" borderId="1" xfId="1" applyNumberFormat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164" fontId="1" fillId="0" borderId="7" xfId="1" applyNumberFormat="1" applyBorder="1"/>
    <xf numFmtId="0" fontId="6" fillId="0" borderId="7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1" fillId="0" borderId="7" xfId="1" applyBorder="1" applyAlignment="1">
      <alignment horizontal="left"/>
    </xf>
    <xf numFmtId="164" fontId="8" fillId="0" borderId="7" xfId="1" applyNumberFormat="1" applyFont="1" applyBorder="1" applyAlignment="1">
      <alignment horizontal="left"/>
    </xf>
    <xf numFmtId="2" fontId="8" fillId="0" borderId="7" xfId="1" applyNumberFormat="1" applyFont="1" applyBorder="1" applyAlignment="1">
      <alignment horizontal="left"/>
    </xf>
    <xf numFmtId="165" fontId="8" fillId="0" borderId="7" xfId="1" applyNumberFormat="1" applyFont="1" applyBorder="1" applyAlignment="1">
      <alignment horizontal="left"/>
    </xf>
    <xf numFmtId="2" fontId="1" fillId="0" borderId="7" xfId="1" applyNumberFormat="1" applyBorder="1" applyAlignment="1">
      <alignment horizontal="left"/>
    </xf>
    <xf numFmtId="166" fontId="1" fillId="0" borderId="7" xfId="1" applyNumberFormat="1" applyBorder="1" applyAlignment="1">
      <alignment horizontal="left"/>
    </xf>
    <xf numFmtId="2" fontId="7" fillId="0" borderId="7" xfId="1" applyNumberFormat="1" applyFont="1" applyBorder="1" applyAlignment="1">
      <alignment horizontal="left"/>
    </xf>
    <xf numFmtId="164" fontId="1" fillId="0" borderId="7" xfId="1" applyNumberFormat="1" applyBorder="1" applyAlignment="1">
      <alignment horizontal="left"/>
    </xf>
    <xf numFmtId="165" fontId="1" fillId="0" borderId="7" xfId="1" applyNumberFormat="1" applyBorder="1" applyAlignment="1">
      <alignment horizontal="left"/>
    </xf>
    <xf numFmtId="20" fontId="1" fillId="0" borderId="7" xfId="1" applyNumberFormat="1" applyBorder="1" applyAlignment="1">
      <alignment horizontal="left"/>
    </xf>
    <xf numFmtId="164" fontId="6" fillId="0" borderId="7" xfId="1" applyNumberFormat="1" applyFont="1" applyBorder="1"/>
    <xf numFmtId="164" fontId="2" fillId="0" borderId="7" xfId="1" applyNumberFormat="1" applyFont="1" applyBorder="1" applyAlignment="1">
      <alignment horizontal="left"/>
    </xf>
    <xf numFmtId="0" fontId="1" fillId="0" borderId="7" xfId="1" applyBorder="1"/>
    <xf numFmtId="164" fontId="10" fillId="0" borderId="7" xfId="1" applyNumberFormat="1" applyFont="1" applyBorder="1" applyAlignment="1">
      <alignment horizontal="left"/>
    </xf>
    <xf numFmtId="165" fontId="10" fillId="0" borderId="7" xfId="1" applyNumberFormat="1" applyFont="1" applyBorder="1" applyAlignment="1">
      <alignment horizontal="left"/>
    </xf>
    <xf numFmtId="0" fontId="10" fillId="0" borderId="7" xfId="1" applyFont="1" applyBorder="1" applyAlignment="1">
      <alignment horizontal="left"/>
    </xf>
    <xf numFmtId="2" fontId="10" fillId="0" borderId="7" xfId="1" applyNumberFormat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20" fontId="10" fillId="0" borderId="7" xfId="1" applyNumberFormat="1" applyFont="1" applyBorder="1" applyAlignment="1">
      <alignment horizontal="left"/>
    </xf>
    <xf numFmtId="164" fontId="9" fillId="0" borderId="7" xfId="1" applyNumberFormat="1" applyFont="1" applyBorder="1" applyAlignment="1">
      <alignment horizontal="left"/>
    </xf>
    <xf numFmtId="165" fontId="9" fillId="0" borderId="7" xfId="1" applyNumberFormat="1" applyFont="1" applyBorder="1" applyAlignment="1">
      <alignment horizontal="left"/>
    </xf>
    <xf numFmtId="2" fontId="9" fillId="0" borderId="7" xfId="1" applyNumberFormat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164" fontId="1" fillId="0" borderId="7" xfId="1" applyNumberFormat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2" fontId="1" fillId="0" borderId="7" xfId="1" applyNumberFormat="1" applyFont="1" applyBorder="1" applyAlignment="1">
      <alignment horizontal="left"/>
    </xf>
    <xf numFmtId="20" fontId="1" fillId="0" borderId="7" xfId="1" applyNumberFormat="1" applyFont="1" applyBorder="1" applyAlignment="1">
      <alignment horizontal="left"/>
    </xf>
    <xf numFmtId="165" fontId="1" fillId="0" borderId="7" xfId="1" applyNumberFormat="1" applyFont="1" applyBorder="1" applyAlignment="1">
      <alignment horizontal="left"/>
    </xf>
    <xf numFmtId="20" fontId="9" fillId="0" borderId="7" xfId="1" applyNumberFormat="1" applyFont="1" applyBorder="1" applyAlignment="1">
      <alignment horizontal="left"/>
    </xf>
    <xf numFmtId="164" fontId="13" fillId="0" borderId="7" xfId="1" applyNumberFormat="1" applyFont="1" applyBorder="1" applyAlignment="1">
      <alignment horizontal="left"/>
    </xf>
    <xf numFmtId="0" fontId="13" fillId="0" borderId="7" xfId="1" applyFont="1" applyBorder="1" applyAlignment="1">
      <alignment horizontal="left"/>
    </xf>
    <xf numFmtId="20" fontId="13" fillId="0" borderId="7" xfId="1" applyNumberFormat="1" applyFont="1" applyBorder="1" applyAlignment="1">
      <alignment horizontal="left"/>
    </xf>
    <xf numFmtId="164" fontId="1" fillId="0" borderId="7" xfId="1" applyNumberFormat="1" applyFont="1" applyFill="1" applyBorder="1" applyAlignment="1">
      <alignment horizontal="left"/>
    </xf>
    <xf numFmtId="2" fontId="1" fillId="0" borderId="7" xfId="1" applyNumberFormat="1" applyFont="1" applyFill="1" applyBorder="1" applyAlignment="1">
      <alignment horizontal="left"/>
    </xf>
    <xf numFmtId="0" fontId="1" fillId="0" borderId="7" xfId="1" applyFont="1" applyFill="1" applyBorder="1" applyAlignment="1">
      <alignment horizontal="left"/>
    </xf>
    <xf numFmtId="20" fontId="1" fillId="0" borderId="7" xfId="1" applyNumberFormat="1" applyFont="1" applyFill="1" applyBorder="1" applyAlignment="1">
      <alignment horizontal="left"/>
    </xf>
    <xf numFmtId="164" fontId="9" fillId="0" borderId="7" xfId="1" applyNumberFormat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2" fontId="9" fillId="0" borderId="7" xfId="1" applyNumberFormat="1" applyFont="1" applyFill="1" applyBorder="1" applyAlignment="1">
      <alignment horizontal="left"/>
    </xf>
    <xf numFmtId="20" fontId="9" fillId="0" borderId="7" xfId="1" applyNumberFormat="1" applyFont="1" applyFill="1" applyBorder="1" applyAlignment="1">
      <alignment horizontal="left"/>
    </xf>
    <xf numFmtId="164" fontId="13" fillId="0" borderId="7" xfId="1" applyNumberFormat="1" applyFont="1" applyFill="1" applyBorder="1" applyAlignment="1">
      <alignment horizontal="left"/>
    </xf>
    <xf numFmtId="0" fontId="13" fillId="0" borderId="7" xfId="1" applyFont="1" applyFill="1" applyBorder="1" applyAlignment="1">
      <alignment horizontal="left"/>
    </xf>
    <xf numFmtId="2" fontId="13" fillId="0" borderId="7" xfId="1" applyNumberFormat="1" applyFont="1" applyFill="1" applyBorder="1" applyAlignment="1">
      <alignment horizontal="left"/>
    </xf>
    <xf numFmtId="20" fontId="13" fillId="0" borderId="7" xfId="1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2" fontId="9" fillId="0" borderId="7" xfId="0" applyNumberFormat="1" applyFont="1" applyFill="1" applyBorder="1" applyAlignment="1">
      <alignment horizontal="left"/>
    </xf>
    <xf numFmtId="165" fontId="9" fillId="0" borderId="7" xfId="0" applyNumberFormat="1" applyFont="1" applyFill="1" applyBorder="1" applyAlignment="1">
      <alignment horizontal="left"/>
    </xf>
    <xf numFmtId="20" fontId="9" fillId="0" borderId="7" xfId="0" applyNumberFormat="1" applyFont="1" applyFill="1" applyBorder="1" applyAlignment="1">
      <alignment horizontal="left"/>
    </xf>
    <xf numFmtId="167" fontId="1" fillId="0" borderId="7" xfId="1" applyNumberFormat="1" applyBorder="1" applyAlignment="1">
      <alignment horizontal="left"/>
    </xf>
    <xf numFmtId="2" fontId="1" fillId="0" borderId="7" xfId="0" applyNumberFormat="1" applyFont="1" applyFill="1" applyBorder="1" applyAlignment="1">
      <alignment horizontal="left"/>
    </xf>
    <xf numFmtId="165" fontId="1" fillId="0" borderId="7" xfId="0" applyNumberFormat="1" applyFont="1" applyFill="1" applyBorder="1" applyAlignment="1">
      <alignment horizontal="left"/>
    </xf>
    <xf numFmtId="166" fontId="1" fillId="0" borderId="7" xfId="0" applyNumberFormat="1" applyFont="1" applyFill="1" applyBorder="1" applyAlignment="1">
      <alignment horizontal="left"/>
    </xf>
    <xf numFmtId="165" fontId="1" fillId="0" borderId="7" xfId="1" applyNumberFormat="1" applyFont="1" applyFill="1" applyBorder="1" applyAlignment="1">
      <alignment horizontal="left"/>
    </xf>
    <xf numFmtId="2" fontId="1" fillId="0" borderId="7" xfId="1" applyNumberFormat="1" applyBorder="1"/>
    <xf numFmtId="2" fontId="7" fillId="0" borderId="7" xfId="1" applyNumberFormat="1" applyFont="1" applyFill="1" applyBorder="1" applyAlignment="1">
      <alignment horizontal="left"/>
    </xf>
    <xf numFmtId="20" fontId="1" fillId="0" borderId="7" xfId="0" applyNumberFormat="1" applyFont="1" applyFill="1" applyBorder="1" applyAlignment="1">
      <alignment horizontal="left"/>
    </xf>
    <xf numFmtId="165" fontId="1" fillId="0" borderId="7" xfId="1" applyNumberFormat="1" applyBorder="1"/>
    <xf numFmtId="2" fontId="13" fillId="0" borderId="7" xfId="1" applyNumberFormat="1" applyFont="1" applyBorder="1" applyAlignment="1">
      <alignment horizontal="left"/>
    </xf>
    <xf numFmtId="166" fontId="13" fillId="0" borderId="7" xfId="1" applyNumberFormat="1" applyFont="1" applyFill="1" applyBorder="1" applyAlignment="1">
      <alignment horizontal="left"/>
    </xf>
    <xf numFmtId="0" fontId="7" fillId="0" borderId="7" xfId="1" applyFont="1" applyFill="1" applyBorder="1" applyAlignment="1">
      <alignment horizontal="left"/>
    </xf>
    <xf numFmtId="0" fontId="2" fillId="0" borderId="7" xfId="1" applyFont="1" applyBorder="1" applyAlignment="1">
      <alignment horizontal="left"/>
    </xf>
    <xf numFmtId="2" fontId="2" fillId="0" borderId="7" xfId="1" applyNumberFormat="1" applyFont="1" applyBorder="1" applyAlignment="1">
      <alignment horizontal="left"/>
    </xf>
    <xf numFmtId="165" fontId="2" fillId="0" borderId="7" xfId="1" applyNumberFormat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/>
    <xf numFmtId="165" fontId="7" fillId="0" borderId="7" xfId="1" applyNumberFormat="1" applyFont="1" applyFill="1" applyBorder="1" applyAlignment="1">
      <alignment horizontal="left"/>
    </xf>
    <xf numFmtId="2" fontId="6" fillId="0" borderId="7" xfId="1" applyNumberFormat="1" applyFont="1" applyBorder="1" applyAlignment="1">
      <alignment horizontal="left"/>
    </xf>
    <xf numFmtId="0" fontId="11" fillId="0" borderId="7" xfId="1" applyFont="1" applyBorder="1" applyAlignment="1">
      <alignment horizontal="left"/>
    </xf>
    <xf numFmtId="164" fontId="8" fillId="0" borderId="7" xfId="1" applyNumberFormat="1" applyFont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 xr:uid="{6FA6EA79-4CA6-4A5A-B6B3-A0D08441E4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99060</xdr:rowOff>
    </xdr:from>
    <xdr:to>
      <xdr:col>1</xdr:col>
      <xdr:colOff>193548</xdr:colOff>
      <xdr:row>3</xdr:row>
      <xdr:rowOff>132588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21DAB9-6695-48B4-8D44-E7A47B01A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99060"/>
          <a:ext cx="810768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DA00-CE28-4237-8E62-FC689E55757F}">
  <dimension ref="A1:Q267"/>
  <sheetViews>
    <sheetView tabSelected="1" zoomScaleNormal="100" workbookViewId="0">
      <pane ySplit="6" topLeftCell="A196" activePane="bottomLeft" state="frozen"/>
      <selection pane="bottomLeft" activeCell="T196" sqref="T196"/>
    </sheetView>
  </sheetViews>
  <sheetFormatPr baseColWidth="10" defaultColWidth="8.83203125" defaultRowHeight="15" x14ac:dyDescent="0.2"/>
  <cols>
    <col min="1" max="1" width="9.83203125" customWidth="1"/>
    <col min="2" max="2" width="7.83203125" customWidth="1"/>
    <col min="3" max="3" width="7.5" customWidth="1"/>
    <col min="4" max="4" width="7.83203125" customWidth="1"/>
    <col min="5" max="5" width="7.6640625" customWidth="1"/>
    <col min="6" max="6" width="7.83203125" customWidth="1"/>
    <col min="7" max="7" width="7.6640625" customWidth="1"/>
    <col min="8" max="8" width="6.83203125" customWidth="1"/>
    <col min="9" max="9" width="7" customWidth="1"/>
    <col min="10" max="10" width="9.33203125" customWidth="1"/>
    <col min="11" max="11" width="8.1640625" customWidth="1"/>
    <col min="12" max="12" width="8.33203125" customWidth="1"/>
    <col min="13" max="13" width="7.6640625" customWidth="1"/>
    <col min="14" max="14" width="7.33203125" customWidth="1"/>
    <col min="15" max="15" width="7.6640625" customWidth="1"/>
    <col min="16" max="16" width="9.6640625" customWidth="1"/>
    <col min="17" max="17" width="6.6640625" customWidth="1"/>
  </cols>
  <sheetData>
    <row r="1" spans="1:17" ht="16" x14ac:dyDescent="0.2">
      <c r="A1" s="1"/>
      <c r="B1" s="2"/>
      <c r="C1" s="3"/>
      <c r="D1" s="2"/>
      <c r="E1" s="3"/>
      <c r="F1" s="2"/>
      <c r="G1" s="4"/>
      <c r="H1" s="4"/>
      <c r="I1" s="3"/>
      <c r="J1" s="3"/>
      <c r="K1" s="3"/>
      <c r="L1" s="3"/>
      <c r="M1" s="3"/>
      <c r="N1" s="3"/>
      <c r="O1" s="3"/>
      <c r="P1" s="3"/>
      <c r="Q1" s="3"/>
    </row>
    <row r="2" spans="1:17" ht="23" x14ac:dyDescent="0.25">
      <c r="A2" s="5"/>
      <c r="B2" s="2"/>
      <c r="C2" s="6" t="s">
        <v>34</v>
      </c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P2" s="3"/>
      <c r="Q2" s="3"/>
    </row>
    <row r="3" spans="1:17" ht="23" x14ac:dyDescent="0.25">
      <c r="A3" s="5"/>
      <c r="B3" s="2"/>
      <c r="C3" s="6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3"/>
      <c r="P3" s="3"/>
      <c r="Q3" s="3"/>
    </row>
    <row r="4" spans="1:17" ht="16" x14ac:dyDescent="0.2">
      <c r="A4" s="5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3"/>
      <c r="Q4" s="3"/>
    </row>
    <row r="5" spans="1:17" x14ac:dyDescent="0.2">
      <c r="A5" s="7" t="s">
        <v>0</v>
      </c>
      <c r="B5" s="96" t="s">
        <v>1</v>
      </c>
      <c r="C5" s="97"/>
      <c r="D5" s="96" t="s">
        <v>2</v>
      </c>
      <c r="E5" s="97"/>
      <c r="F5" s="96" t="s">
        <v>3</v>
      </c>
      <c r="G5" s="97"/>
      <c r="H5" s="99" t="s">
        <v>38</v>
      </c>
      <c r="I5" s="100"/>
      <c r="J5" s="8" t="s">
        <v>4</v>
      </c>
      <c r="K5" s="9" t="s">
        <v>5</v>
      </c>
      <c r="L5" s="96" t="s">
        <v>35</v>
      </c>
      <c r="M5" s="98"/>
      <c r="N5" s="96" t="s">
        <v>6</v>
      </c>
      <c r="O5" s="98"/>
      <c r="P5" s="10" t="s">
        <v>7</v>
      </c>
      <c r="Q5" s="10" t="s">
        <v>8</v>
      </c>
    </row>
    <row r="6" spans="1:17" x14ac:dyDescent="0.2">
      <c r="A6" s="11"/>
      <c r="B6" s="12" t="s">
        <v>9</v>
      </c>
      <c r="C6" s="13" t="s">
        <v>10</v>
      </c>
      <c r="D6" s="12" t="s">
        <v>11</v>
      </c>
      <c r="E6" s="13" t="s">
        <v>12</v>
      </c>
      <c r="F6" s="12" t="s">
        <v>11</v>
      </c>
      <c r="G6" s="13" t="s">
        <v>12</v>
      </c>
      <c r="H6" s="14" t="s">
        <v>13</v>
      </c>
      <c r="I6" s="13" t="s">
        <v>12</v>
      </c>
      <c r="J6" s="15" t="s">
        <v>14</v>
      </c>
      <c r="K6" s="15" t="s">
        <v>15</v>
      </c>
      <c r="L6" s="12" t="s">
        <v>13</v>
      </c>
      <c r="M6" s="12" t="s">
        <v>12</v>
      </c>
      <c r="N6" s="12" t="s">
        <v>13</v>
      </c>
      <c r="O6" s="13" t="s">
        <v>12</v>
      </c>
      <c r="P6" s="13" t="s">
        <v>16</v>
      </c>
      <c r="Q6" s="13" t="s">
        <v>17</v>
      </c>
    </row>
    <row r="7" spans="1:17" ht="16" x14ac:dyDescent="0.2">
      <c r="A7" s="23"/>
      <c r="B7" s="13"/>
      <c r="C7" s="24"/>
      <c r="D7" s="24"/>
      <c r="E7" s="24"/>
      <c r="F7" s="24"/>
      <c r="G7" s="24"/>
      <c r="H7" s="24"/>
      <c r="I7" s="24"/>
      <c r="J7" s="25"/>
      <c r="K7" s="26"/>
      <c r="L7" s="26"/>
      <c r="M7" s="26"/>
      <c r="N7" s="26"/>
      <c r="O7" s="26"/>
      <c r="P7" s="26"/>
      <c r="Q7" s="25"/>
    </row>
    <row r="8" spans="1:17" ht="16" x14ac:dyDescent="0.2">
      <c r="A8" s="27" t="s">
        <v>43</v>
      </c>
      <c r="B8" s="28"/>
      <c r="C8" s="28"/>
      <c r="D8" s="28"/>
      <c r="E8" s="28"/>
      <c r="F8" s="28"/>
      <c r="G8" s="28"/>
      <c r="H8" s="28"/>
      <c r="I8" s="28"/>
      <c r="J8" s="29"/>
      <c r="K8" s="26"/>
      <c r="L8" s="26"/>
      <c r="M8" s="30"/>
      <c r="N8" s="30"/>
      <c r="O8" s="26"/>
      <c r="P8" s="30"/>
      <c r="Q8" s="31"/>
    </row>
    <row r="9" spans="1:17" ht="16" x14ac:dyDescent="0.2">
      <c r="A9" s="27" t="s">
        <v>44</v>
      </c>
      <c r="B9" s="30"/>
      <c r="C9" s="30"/>
      <c r="D9" s="30"/>
      <c r="E9" s="26"/>
      <c r="F9" s="30"/>
      <c r="G9" s="32"/>
      <c r="H9" s="26"/>
      <c r="I9" s="26"/>
      <c r="J9" s="26"/>
      <c r="K9" s="26"/>
      <c r="L9" s="26"/>
      <c r="M9" s="30"/>
      <c r="N9" s="30"/>
      <c r="O9" s="26"/>
      <c r="P9" s="30"/>
      <c r="Q9" s="31"/>
    </row>
    <row r="10" spans="1:17" ht="16" x14ac:dyDescent="0.2">
      <c r="A10" s="27" t="s">
        <v>45</v>
      </c>
      <c r="B10" s="30"/>
      <c r="C10" s="30"/>
      <c r="D10" s="30"/>
      <c r="E10" s="26"/>
      <c r="F10" s="30"/>
      <c r="G10" s="32"/>
      <c r="H10" s="26"/>
      <c r="I10" s="26"/>
      <c r="J10" s="26"/>
      <c r="K10" s="26"/>
      <c r="L10" s="26"/>
      <c r="M10" s="30"/>
      <c r="N10" s="30"/>
      <c r="O10" s="26"/>
      <c r="P10" s="30"/>
      <c r="Q10" s="31"/>
    </row>
    <row r="11" spans="1:17" ht="16" x14ac:dyDescent="0.2">
      <c r="A11" s="27" t="s">
        <v>46</v>
      </c>
      <c r="B11" s="30"/>
      <c r="C11" s="30"/>
      <c r="D11" s="30"/>
      <c r="E11" s="26"/>
      <c r="F11" s="30"/>
      <c r="G11" s="32"/>
      <c r="H11" s="26"/>
      <c r="I11" s="26"/>
      <c r="J11" s="26"/>
      <c r="K11" s="26"/>
      <c r="L11" s="26"/>
      <c r="M11" s="30"/>
      <c r="N11" s="30"/>
      <c r="O11" s="26"/>
      <c r="P11" s="30"/>
      <c r="Q11" s="31"/>
    </row>
    <row r="12" spans="1:17" ht="16" x14ac:dyDescent="0.2">
      <c r="A12" s="33"/>
      <c r="B12" s="34"/>
      <c r="C12" s="26"/>
      <c r="D12" s="30"/>
      <c r="E12" s="30"/>
      <c r="F12" s="26"/>
      <c r="G12" s="26"/>
      <c r="H12" s="30"/>
      <c r="I12" s="30"/>
      <c r="J12" s="26"/>
      <c r="K12" s="26"/>
      <c r="L12" s="26"/>
      <c r="M12" s="26"/>
      <c r="N12" s="26"/>
      <c r="O12" s="26"/>
      <c r="P12" s="30"/>
      <c r="Q12" s="35"/>
    </row>
    <row r="13" spans="1:17" ht="16" x14ac:dyDescent="0.2">
      <c r="A13" s="36" t="s">
        <v>18</v>
      </c>
      <c r="B13" s="34"/>
      <c r="C13" s="26"/>
      <c r="D13" s="30"/>
      <c r="E13" s="30"/>
      <c r="F13" s="26"/>
      <c r="G13" s="26"/>
      <c r="H13" s="30"/>
      <c r="I13" s="30"/>
      <c r="J13" s="26"/>
      <c r="K13" s="26"/>
      <c r="L13" s="26"/>
      <c r="M13" s="26"/>
      <c r="N13" s="26"/>
      <c r="O13" s="26"/>
      <c r="P13" s="30"/>
      <c r="Q13" s="35"/>
    </row>
    <row r="14" spans="1:17" ht="16" x14ac:dyDescent="0.2">
      <c r="A14" s="36" t="s">
        <v>19</v>
      </c>
      <c r="B14" s="34"/>
      <c r="C14" s="26"/>
      <c r="D14" s="30"/>
      <c r="E14" s="30"/>
      <c r="F14" s="26"/>
      <c r="G14" s="26"/>
      <c r="H14" s="30"/>
      <c r="I14" s="30"/>
      <c r="J14" s="26"/>
      <c r="K14" s="26"/>
      <c r="L14" s="26"/>
      <c r="M14" s="26"/>
      <c r="N14" s="26"/>
      <c r="O14" s="26"/>
      <c r="P14" s="30"/>
      <c r="Q14" s="35"/>
    </row>
    <row r="15" spans="1:17" ht="16" x14ac:dyDescent="0.2">
      <c r="A15" s="36" t="s">
        <v>20</v>
      </c>
      <c r="B15" s="34"/>
      <c r="C15" s="26"/>
      <c r="D15" s="30"/>
      <c r="E15" s="30"/>
      <c r="F15" s="26"/>
      <c r="G15" s="26"/>
      <c r="H15" s="30"/>
      <c r="I15" s="30"/>
      <c r="J15" s="26"/>
      <c r="K15" s="26"/>
      <c r="L15" s="26"/>
      <c r="M15" s="26"/>
      <c r="N15" s="26"/>
      <c r="O15" s="26"/>
      <c r="P15" s="30"/>
      <c r="Q15" s="35"/>
    </row>
    <row r="16" spans="1:17" ht="16" x14ac:dyDescent="0.2">
      <c r="A16" s="23"/>
      <c r="B16" s="13"/>
      <c r="C16" s="24"/>
      <c r="D16" s="24"/>
      <c r="E16" s="24"/>
      <c r="F16" s="24"/>
      <c r="G16" s="24"/>
      <c r="H16" s="24"/>
      <c r="I16" s="24"/>
      <c r="J16" s="25"/>
      <c r="K16" s="26"/>
      <c r="L16" s="26"/>
      <c r="M16" s="26"/>
      <c r="N16" s="26"/>
      <c r="O16" s="26"/>
      <c r="P16" s="26"/>
      <c r="Q16" s="25"/>
    </row>
    <row r="17" spans="1:17" ht="16" x14ac:dyDescent="0.2">
      <c r="A17" s="37" t="s">
        <v>21</v>
      </c>
      <c r="B17" s="3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6" x14ac:dyDescent="0.2">
      <c r="A18" s="49">
        <v>44132</v>
      </c>
      <c r="B18" s="26">
        <v>15.96</v>
      </c>
      <c r="C18" s="30">
        <v>16.64</v>
      </c>
      <c r="D18" s="26">
        <v>26.38</v>
      </c>
      <c r="E18" s="26">
        <v>27.26</v>
      </c>
      <c r="F18" s="26">
        <v>8.51</v>
      </c>
      <c r="G18" s="30">
        <v>6.86</v>
      </c>
      <c r="H18" s="26">
        <v>7.56</v>
      </c>
      <c r="I18" s="30">
        <v>7.52</v>
      </c>
      <c r="J18" s="34">
        <v>12</v>
      </c>
      <c r="K18" s="26">
        <v>1.5</v>
      </c>
      <c r="L18" s="26">
        <v>32.119999999999997</v>
      </c>
      <c r="M18" s="26">
        <v>19.88</v>
      </c>
      <c r="N18" s="26">
        <v>1.73</v>
      </c>
      <c r="O18" s="26">
        <v>2.62</v>
      </c>
      <c r="P18" s="26">
        <f>4.83+0.3</f>
        <v>5.13</v>
      </c>
      <c r="Q18" s="35">
        <v>0.37847222222222227</v>
      </c>
    </row>
    <row r="19" spans="1:17" ht="16" x14ac:dyDescent="0.2">
      <c r="A19" s="45">
        <v>44132</v>
      </c>
      <c r="B19" s="48">
        <v>15.88</v>
      </c>
      <c r="C19" s="47">
        <v>16.64</v>
      </c>
      <c r="D19" s="48">
        <v>26.31</v>
      </c>
      <c r="E19" s="48">
        <v>27.26</v>
      </c>
      <c r="F19" s="48">
        <v>6.96</v>
      </c>
      <c r="G19" s="47">
        <v>6.8</v>
      </c>
      <c r="H19" s="48">
        <v>7.43</v>
      </c>
      <c r="I19" s="48">
        <v>7.46</v>
      </c>
      <c r="J19" s="48" t="s">
        <v>37</v>
      </c>
      <c r="K19" s="48" t="s">
        <v>37</v>
      </c>
      <c r="L19" s="48">
        <v>33.29</v>
      </c>
      <c r="M19" s="48">
        <v>17.88</v>
      </c>
      <c r="N19" s="48">
        <v>1.71</v>
      </c>
      <c r="O19" s="48">
        <v>1.42</v>
      </c>
      <c r="P19" s="48">
        <f>5.03+0.3</f>
        <v>5.33</v>
      </c>
      <c r="Q19" s="54" t="s">
        <v>37</v>
      </c>
    </row>
    <row r="20" spans="1:17" ht="16" x14ac:dyDescent="0.2">
      <c r="A20" s="49">
        <v>44126</v>
      </c>
      <c r="B20" s="26">
        <v>17.170000000000002</v>
      </c>
      <c r="C20" s="30">
        <v>17.170000000000002</v>
      </c>
      <c r="D20" s="26">
        <v>26.66</v>
      </c>
      <c r="E20" s="26">
        <v>26.69</v>
      </c>
      <c r="F20" s="26">
        <v>6.54</v>
      </c>
      <c r="G20" s="30">
        <v>6.36</v>
      </c>
      <c r="H20" s="26">
        <v>6.93</v>
      </c>
      <c r="I20" s="30">
        <v>7.24</v>
      </c>
      <c r="J20" s="26">
        <v>18.600000000000001</v>
      </c>
      <c r="K20" s="26">
        <v>1.5</v>
      </c>
      <c r="L20" s="26">
        <v>15.32</v>
      </c>
      <c r="M20" s="26">
        <v>12.64</v>
      </c>
      <c r="N20" s="26">
        <v>2.48</v>
      </c>
      <c r="O20" s="26">
        <v>3.34</v>
      </c>
      <c r="P20" s="26">
        <f>3.27+0.3</f>
        <v>3.57</v>
      </c>
      <c r="Q20" s="35">
        <v>0.33333333333333331</v>
      </c>
    </row>
    <row r="21" spans="1:17" ht="16" x14ac:dyDescent="0.2">
      <c r="A21" s="45">
        <v>44126</v>
      </c>
      <c r="B21" s="48">
        <v>17.170000000000002</v>
      </c>
      <c r="C21" s="47">
        <v>17.170000000000002</v>
      </c>
      <c r="D21" s="48">
        <v>26.58</v>
      </c>
      <c r="E21" s="48">
        <v>26.64</v>
      </c>
      <c r="F21" s="48">
        <v>6.34</v>
      </c>
      <c r="G21" s="48">
        <v>6.31</v>
      </c>
      <c r="H21" s="48">
        <v>7.28</v>
      </c>
      <c r="I21" s="48">
        <v>7.34</v>
      </c>
      <c r="J21" s="48" t="s">
        <v>37</v>
      </c>
      <c r="K21" s="48" t="s">
        <v>37</v>
      </c>
      <c r="L21" s="48">
        <v>13.47</v>
      </c>
      <c r="M21" s="48">
        <v>15.16</v>
      </c>
      <c r="N21" s="48">
        <v>2.4700000000000002</v>
      </c>
      <c r="O21" s="48">
        <v>3.32</v>
      </c>
      <c r="P21" s="48">
        <f>3.22+0.3</f>
        <v>3.52</v>
      </c>
      <c r="Q21" s="54" t="s">
        <v>37</v>
      </c>
    </row>
    <row r="22" spans="1:17" ht="16" x14ac:dyDescent="0.2">
      <c r="A22" s="49">
        <v>44118</v>
      </c>
      <c r="B22" s="26">
        <v>16.68</v>
      </c>
      <c r="C22" s="30">
        <v>16.73</v>
      </c>
      <c r="D22" s="26">
        <v>25.98</v>
      </c>
      <c r="E22" s="26">
        <v>26.06</v>
      </c>
      <c r="F22" s="26">
        <v>8.77</v>
      </c>
      <c r="G22" s="30">
        <v>7.9</v>
      </c>
      <c r="H22" s="26">
        <v>7.77</v>
      </c>
      <c r="I22" s="30">
        <v>7.7</v>
      </c>
      <c r="J22" s="26">
        <v>11.2</v>
      </c>
      <c r="K22" s="26">
        <v>1.5</v>
      </c>
      <c r="L22" s="26">
        <v>19.12</v>
      </c>
      <c r="M22" s="26">
        <v>21.07</v>
      </c>
      <c r="N22" s="26">
        <v>3.58</v>
      </c>
      <c r="O22" s="26">
        <v>2.72</v>
      </c>
      <c r="P22" s="26">
        <f>3.94+0.3</f>
        <v>4.24</v>
      </c>
      <c r="Q22" s="35">
        <v>0.32222222222222224</v>
      </c>
    </row>
    <row r="23" spans="1:17" ht="16" x14ac:dyDescent="0.2">
      <c r="A23" s="45">
        <v>44118</v>
      </c>
      <c r="B23" s="48">
        <v>16.73</v>
      </c>
      <c r="C23" s="47">
        <v>16.73</v>
      </c>
      <c r="D23" s="48">
        <v>25.99</v>
      </c>
      <c r="E23" s="48">
        <v>26.05</v>
      </c>
      <c r="F23" s="48">
        <v>7.91</v>
      </c>
      <c r="G23" s="48">
        <v>7.83</v>
      </c>
      <c r="H23" s="48">
        <v>7.53</v>
      </c>
      <c r="I23" s="48">
        <v>7.41</v>
      </c>
      <c r="J23" s="48" t="s">
        <v>37</v>
      </c>
      <c r="K23" s="48" t="s">
        <v>37</v>
      </c>
      <c r="L23" s="48">
        <v>20.94</v>
      </c>
      <c r="M23" s="48">
        <v>23.12</v>
      </c>
      <c r="N23" s="48">
        <v>3.62</v>
      </c>
      <c r="O23" s="48">
        <v>3.17</v>
      </c>
      <c r="P23" s="48">
        <f>3.94+0.3</f>
        <v>4.24</v>
      </c>
      <c r="Q23" s="54">
        <v>0.32500000000000001</v>
      </c>
    </row>
    <row r="24" spans="1:17" ht="16" x14ac:dyDescent="0.2">
      <c r="A24" s="49">
        <v>44111</v>
      </c>
      <c r="B24" s="26">
        <v>18.78</v>
      </c>
      <c r="C24" s="30">
        <v>18.8</v>
      </c>
      <c r="D24" s="26">
        <v>26.09</v>
      </c>
      <c r="E24" s="26">
        <v>26.08</v>
      </c>
      <c r="F24" s="26">
        <v>8.08</v>
      </c>
      <c r="G24" s="26">
        <v>7.47</v>
      </c>
      <c r="H24" s="26">
        <v>7.76</v>
      </c>
      <c r="I24" s="26">
        <v>7.65</v>
      </c>
      <c r="J24" s="26">
        <v>16.8</v>
      </c>
      <c r="K24" s="26">
        <v>1.25</v>
      </c>
      <c r="L24" s="26">
        <v>20.04</v>
      </c>
      <c r="M24" s="30">
        <v>28</v>
      </c>
      <c r="N24" s="26">
        <v>3.29</v>
      </c>
      <c r="O24" s="30">
        <v>3</v>
      </c>
      <c r="P24" s="26">
        <f>2.29+0.3</f>
        <v>2.59</v>
      </c>
      <c r="Q24" s="35">
        <v>0.32222222222222224</v>
      </c>
    </row>
    <row r="25" spans="1:17" ht="16" x14ac:dyDescent="0.2">
      <c r="A25" s="45">
        <v>44111</v>
      </c>
      <c r="B25" s="48">
        <v>18.79</v>
      </c>
      <c r="C25" s="48">
        <v>18.79</v>
      </c>
      <c r="D25" s="48">
        <v>26.04</v>
      </c>
      <c r="E25" s="48">
        <v>26.01</v>
      </c>
      <c r="F25" s="48">
        <v>7.44</v>
      </c>
      <c r="G25" s="48">
        <v>7.45</v>
      </c>
      <c r="H25" s="48">
        <v>7.63</v>
      </c>
      <c r="I25" s="48">
        <v>7.62</v>
      </c>
      <c r="J25" s="48" t="s">
        <v>37</v>
      </c>
      <c r="K25" s="48" t="s">
        <v>37</v>
      </c>
      <c r="L25" s="47">
        <v>19.7</v>
      </c>
      <c r="M25" s="48">
        <v>31.64</v>
      </c>
      <c r="N25" s="48">
        <v>3.35</v>
      </c>
      <c r="O25" s="48">
        <v>3.76</v>
      </c>
      <c r="P25" s="48">
        <f>2.31+0.3</f>
        <v>2.61</v>
      </c>
      <c r="Q25" s="48" t="s">
        <v>37</v>
      </c>
    </row>
    <row r="26" spans="1:17" ht="16" x14ac:dyDescent="0.2">
      <c r="A26" s="49">
        <v>44105</v>
      </c>
      <c r="B26" s="26">
        <v>19.97</v>
      </c>
      <c r="C26" s="26">
        <v>20.46</v>
      </c>
      <c r="D26" s="26">
        <v>26.38</v>
      </c>
      <c r="E26" s="26">
        <v>26.98</v>
      </c>
      <c r="F26" s="26">
        <v>7.06</v>
      </c>
      <c r="G26" s="26">
        <v>6.96</v>
      </c>
      <c r="H26" s="26">
        <v>7.16</v>
      </c>
      <c r="I26" s="26">
        <v>7.26</v>
      </c>
      <c r="J26" s="26">
        <v>17.3</v>
      </c>
      <c r="K26" s="26">
        <v>1.5</v>
      </c>
      <c r="L26" s="26">
        <v>26.62</v>
      </c>
      <c r="M26" s="26">
        <v>32.15</v>
      </c>
      <c r="N26" s="26">
        <v>3.12</v>
      </c>
      <c r="O26" s="26">
        <v>3.09</v>
      </c>
      <c r="P26" s="30">
        <f>2.99+0.3</f>
        <v>3.29</v>
      </c>
      <c r="Q26" s="35">
        <v>0.33194444444444443</v>
      </c>
    </row>
    <row r="27" spans="1:17" ht="16" x14ac:dyDescent="0.2">
      <c r="A27" s="45">
        <v>44105</v>
      </c>
      <c r="B27" s="48">
        <v>19.98</v>
      </c>
      <c r="C27" s="48">
        <v>20.46</v>
      </c>
      <c r="D27" s="48">
        <v>26.28</v>
      </c>
      <c r="E27" s="48">
        <v>26.91</v>
      </c>
      <c r="F27" s="48">
        <v>7.09</v>
      </c>
      <c r="G27" s="48">
        <v>6.96</v>
      </c>
      <c r="H27" s="48">
        <v>7.24</v>
      </c>
      <c r="I27" s="48">
        <v>7.33</v>
      </c>
      <c r="J27" s="48" t="s">
        <v>37</v>
      </c>
      <c r="K27" s="48" t="s">
        <v>37</v>
      </c>
      <c r="L27" s="48">
        <v>35.64</v>
      </c>
      <c r="M27" s="48">
        <v>33.69</v>
      </c>
      <c r="N27" s="48">
        <v>2.52</v>
      </c>
      <c r="O27" s="48">
        <v>3.36</v>
      </c>
      <c r="P27" s="48">
        <f>3.01+0.3</f>
        <v>3.3099999999999996</v>
      </c>
      <c r="Q27" s="48" t="s">
        <v>37</v>
      </c>
    </row>
    <row r="28" spans="1:17" ht="16" x14ac:dyDescent="0.2">
      <c r="A28" s="49">
        <v>44097</v>
      </c>
      <c r="B28" s="26">
        <v>17.98</v>
      </c>
      <c r="C28" s="26">
        <v>17.920000000000002</v>
      </c>
      <c r="D28" s="26">
        <v>25.47</v>
      </c>
      <c r="E28" s="26">
        <v>25.52</v>
      </c>
      <c r="F28" s="26">
        <v>7.69</v>
      </c>
      <c r="G28" s="26">
        <v>7.67</v>
      </c>
      <c r="H28" s="26">
        <v>7.63</v>
      </c>
      <c r="I28" s="26">
        <v>7.63</v>
      </c>
      <c r="J28" s="26">
        <v>15.9</v>
      </c>
      <c r="K28" s="26">
        <v>1.25</v>
      </c>
      <c r="L28" s="26">
        <v>24.54</v>
      </c>
      <c r="M28" s="26">
        <v>27.98</v>
      </c>
      <c r="N28" s="26">
        <v>2.73</v>
      </c>
      <c r="O28" s="26">
        <v>2.98</v>
      </c>
      <c r="P28" s="30">
        <f>3.67+0.3</f>
        <v>3.9699999999999998</v>
      </c>
      <c r="Q28" s="35">
        <v>0.33611111111111108</v>
      </c>
    </row>
    <row r="29" spans="1:17" ht="16" x14ac:dyDescent="0.2">
      <c r="A29" s="45">
        <v>44097</v>
      </c>
      <c r="B29" s="48">
        <v>17.84</v>
      </c>
      <c r="C29" s="48">
        <v>17.91</v>
      </c>
      <c r="D29" s="48">
        <v>25.43</v>
      </c>
      <c r="E29" s="48">
        <v>25.49</v>
      </c>
      <c r="F29" s="48">
        <v>7.68</v>
      </c>
      <c r="G29" s="48">
        <v>7.68</v>
      </c>
      <c r="H29" s="48">
        <v>7.61</v>
      </c>
      <c r="I29" s="48">
        <v>7.63</v>
      </c>
      <c r="J29" s="48" t="s">
        <v>37</v>
      </c>
      <c r="K29" s="48" t="s">
        <v>37</v>
      </c>
      <c r="L29" s="47">
        <v>22.4</v>
      </c>
      <c r="M29" s="48">
        <v>25.89</v>
      </c>
      <c r="N29" s="48">
        <v>2.72</v>
      </c>
      <c r="O29" s="48">
        <v>3.38</v>
      </c>
      <c r="P29" s="48">
        <f>3.65+0.3</f>
        <v>3.9499999999999997</v>
      </c>
      <c r="Q29" s="48" t="s">
        <v>37</v>
      </c>
    </row>
    <row r="30" spans="1:17" ht="16" x14ac:dyDescent="0.2">
      <c r="A30" s="49">
        <v>44090</v>
      </c>
      <c r="B30" s="30">
        <v>21.34</v>
      </c>
      <c r="C30" s="26">
        <v>21.35</v>
      </c>
      <c r="D30" s="26">
        <v>26.23</v>
      </c>
      <c r="E30" s="30">
        <v>26.2</v>
      </c>
      <c r="F30" s="30">
        <v>7.29</v>
      </c>
      <c r="G30" s="30">
        <v>7.1</v>
      </c>
      <c r="H30" s="30">
        <v>7.67</v>
      </c>
      <c r="I30" s="30">
        <v>7.5</v>
      </c>
      <c r="J30" s="26">
        <v>14.6</v>
      </c>
      <c r="K30" s="34">
        <v>1</v>
      </c>
      <c r="L30" s="26">
        <v>40.68</v>
      </c>
      <c r="M30" s="26">
        <v>40.549999999999997</v>
      </c>
      <c r="N30" s="26">
        <v>3.26</v>
      </c>
      <c r="O30" s="30">
        <v>3.48</v>
      </c>
      <c r="P30" s="30">
        <f>3.96+0.3</f>
        <v>4.26</v>
      </c>
      <c r="Q30" s="35">
        <v>0.32222222222222224</v>
      </c>
    </row>
    <row r="31" spans="1:17" ht="16" x14ac:dyDescent="0.2">
      <c r="A31" s="45">
        <v>44090</v>
      </c>
      <c r="B31" s="48">
        <v>21.33</v>
      </c>
      <c r="C31" s="48">
        <v>21.36</v>
      </c>
      <c r="D31" s="48">
        <v>26.15</v>
      </c>
      <c r="E31" s="48">
        <v>26.21</v>
      </c>
      <c r="F31" s="48">
        <v>7.09</v>
      </c>
      <c r="G31" s="48">
        <v>7.11</v>
      </c>
      <c r="H31" s="47">
        <v>7.45</v>
      </c>
      <c r="I31" s="48">
        <v>7.45</v>
      </c>
      <c r="J31" s="48" t="s">
        <v>37</v>
      </c>
      <c r="K31" s="48" t="s">
        <v>37</v>
      </c>
      <c r="L31" s="47">
        <v>50.64</v>
      </c>
      <c r="M31" s="48">
        <v>53.12</v>
      </c>
      <c r="N31" s="47">
        <v>3.27</v>
      </c>
      <c r="O31" s="47">
        <v>3.66</v>
      </c>
      <c r="P31" s="48">
        <f>3.96+0.3</f>
        <v>4.26</v>
      </c>
      <c r="Q31" s="48" t="s">
        <v>37</v>
      </c>
    </row>
    <row r="32" spans="1:17" ht="16" x14ac:dyDescent="0.2">
      <c r="A32" s="39">
        <v>44083</v>
      </c>
      <c r="B32" s="40">
        <v>23.9</v>
      </c>
      <c r="C32" s="40">
        <v>23.6</v>
      </c>
      <c r="D32" s="41">
        <v>26.48</v>
      </c>
      <c r="E32" s="41">
        <v>27.14</v>
      </c>
      <c r="F32" s="42">
        <v>4.58</v>
      </c>
      <c r="G32" s="43">
        <v>2.84</v>
      </c>
      <c r="H32" s="42">
        <v>7.65</v>
      </c>
      <c r="I32" s="42">
        <v>7.53</v>
      </c>
      <c r="J32" s="41">
        <v>21.1</v>
      </c>
      <c r="K32" s="42">
        <v>1.75</v>
      </c>
      <c r="L32" s="41" t="s">
        <v>37</v>
      </c>
      <c r="M32" s="41" t="s">
        <v>37</v>
      </c>
      <c r="N32" s="41">
        <v>3.21</v>
      </c>
      <c r="O32" s="42">
        <v>2.98</v>
      </c>
      <c r="P32" s="41">
        <f>5+0.15</f>
        <v>5.15</v>
      </c>
      <c r="Q32" s="44">
        <v>0.33402777777777781</v>
      </c>
    </row>
    <row r="33" spans="1:17" ht="16" x14ac:dyDescent="0.2">
      <c r="A33" s="45">
        <v>44083</v>
      </c>
      <c r="B33" s="46">
        <v>23.8</v>
      </c>
      <c r="C33" s="46">
        <v>23.6</v>
      </c>
      <c r="D33" s="47">
        <v>26.4</v>
      </c>
      <c r="E33" s="48">
        <v>27.13</v>
      </c>
      <c r="F33" s="47">
        <v>4.7</v>
      </c>
      <c r="G33" s="48">
        <v>2.66</v>
      </c>
      <c r="H33" s="47">
        <v>7.62</v>
      </c>
      <c r="I33" s="48">
        <v>7.52</v>
      </c>
      <c r="J33" s="48" t="s">
        <v>37</v>
      </c>
      <c r="K33" s="48" t="s">
        <v>37</v>
      </c>
      <c r="L33" s="47" t="s">
        <v>37</v>
      </c>
      <c r="M33" s="48" t="s">
        <v>37</v>
      </c>
      <c r="N33" s="47" t="s">
        <v>37</v>
      </c>
      <c r="O33" s="47" t="s">
        <v>37</v>
      </c>
      <c r="P33" s="48">
        <v>5.15</v>
      </c>
      <c r="Q33" s="48" t="s">
        <v>37</v>
      </c>
    </row>
    <row r="34" spans="1:17" ht="16" x14ac:dyDescent="0.2">
      <c r="A34" s="49">
        <v>44077</v>
      </c>
      <c r="B34" s="30">
        <v>23.46</v>
      </c>
      <c r="C34" s="26">
        <v>23.51</v>
      </c>
      <c r="D34" s="26">
        <v>26.55</v>
      </c>
      <c r="E34" s="26">
        <v>26.76</v>
      </c>
      <c r="F34" s="30">
        <v>3.32</v>
      </c>
      <c r="G34" s="26">
        <v>3.16</v>
      </c>
      <c r="H34" s="30">
        <v>7.35</v>
      </c>
      <c r="I34" s="30">
        <v>7.34</v>
      </c>
      <c r="J34" s="26">
        <v>23.7</v>
      </c>
      <c r="K34" s="30">
        <v>1.25</v>
      </c>
      <c r="L34" s="26">
        <v>20.05</v>
      </c>
      <c r="M34" s="26">
        <v>18.32</v>
      </c>
      <c r="N34" s="26">
        <v>3.45</v>
      </c>
      <c r="O34" s="30">
        <v>4.08</v>
      </c>
      <c r="P34" s="26">
        <f>2.78+0.3</f>
        <v>3.0799999999999996</v>
      </c>
      <c r="Q34" s="35">
        <v>0.31597222222222221</v>
      </c>
    </row>
    <row r="35" spans="1:17" ht="16" x14ac:dyDescent="0.2">
      <c r="A35" s="45">
        <v>44077</v>
      </c>
      <c r="B35" s="48">
        <v>23.45</v>
      </c>
      <c r="C35" s="48">
        <v>23.51</v>
      </c>
      <c r="D35" s="48">
        <v>26.54</v>
      </c>
      <c r="E35" s="48">
        <v>26.74</v>
      </c>
      <c r="F35" s="48">
        <v>3.27</v>
      </c>
      <c r="G35" s="48">
        <v>3.14</v>
      </c>
      <c r="H35" s="47">
        <v>7.34</v>
      </c>
      <c r="I35" s="48">
        <v>7.34</v>
      </c>
      <c r="J35" s="48" t="s">
        <v>37</v>
      </c>
      <c r="K35" s="48" t="s">
        <v>37</v>
      </c>
      <c r="L35" s="47">
        <v>19.82</v>
      </c>
      <c r="M35" s="48">
        <v>19.77</v>
      </c>
      <c r="N35" s="47">
        <v>3.4</v>
      </c>
      <c r="O35" s="47">
        <v>3.8</v>
      </c>
      <c r="P35" s="48">
        <f>2.79+0.3</f>
        <v>3.09</v>
      </c>
      <c r="Q35" s="48" t="s">
        <v>37</v>
      </c>
    </row>
    <row r="36" spans="1:17" ht="16" x14ac:dyDescent="0.2">
      <c r="A36" s="49">
        <v>44069</v>
      </c>
      <c r="B36" s="30">
        <v>25.1</v>
      </c>
      <c r="C36" s="26">
        <v>25.27</v>
      </c>
      <c r="D36" s="26">
        <v>26.01</v>
      </c>
      <c r="E36" s="26">
        <v>26.07</v>
      </c>
      <c r="F36" s="30">
        <v>8.5</v>
      </c>
      <c r="G36" s="26">
        <v>8.2100000000000009</v>
      </c>
      <c r="H36" s="30">
        <v>8</v>
      </c>
      <c r="I36" s="30">
        <v>7.9</v>
      </c>
      <c r="J36" s="26">
        <v>22.1</v>
      </c>
      <c r="K36" s="34">
        <v>1.2</v>
      </c>
      <c r="L36" s="26">
        <v>46.48</v>
      </c>
      <c r="M36" s="26">
        <v>49.63</v>
      </c>
      <c r="N36" s="26">
        <v>2.81</v>
      </c>
      <c r="O36" s="30">
        <v>3.45</v>
      </c>
      <c r="P36" s="26">
        <f>4.73+0.3</f>
        <v>5.03</v>
      </c>
      <c r="Q36" s="35">
        <v>0.3263888888888889</v>
      </c>
    </row>
    <row r="37" spans="1:17" ht="16" x14ac:dyDescent="0.2">
      <c r="A37" s="45">
        <v>44069</v>
      </c>
      <c r="B37" s="48">
        <v>25.06</v>
      </c>
      <c r="C37" s="48">
        <v>25.15</v>
      </c>
      <c r="D37" s="48">
        <v>25.93</v>
      </c>
      <c r="E37" s="48">
        <v>25.96</v>
      </c>
      <c r="F37" s="48">
        <v>8.39</v>
      </c>
      <c r="G37" s="48">
        <v>8.2899999999999991</v>
      </c>
      <c r="H37" s="47">
        <v>7.92</v>
      </c>
      <c r="I37" s="48">
        <v>7.89</v>
      </c>
      <c r="J37" s="48" t="s">
        <v>37</v>
      </c>
      <c r="K37" s="48" t="s">
        <v>37</v>
      </c>
      <c r="L37" s="47">
        <v>47.42</v>
      </c>
      <c r="M37" s="48">
        <v>50.38</v>
      </c>
      <c r="N37" s="48">
        <v>3.09</v>
      </c>
      <c r="O37" s="47">
        <v>4.16</v>
      </c>
      <c r="P37" s="48">
        <f>4.77+0.3</f>
        <v>5.0699999999999994</v>
      </c>
      <c r="Q37" s="48" t="s">
        <v>37</v>
      </c>
    </row>
    <row r="38" spans="1:17" ht="16" x14ac:dyDescent="0.2">
      <c r="A38" s="49">
        <v>44062</v>
      </c>
      <c r="B38" s="26">
        <v>23.85</v>
      </c>
      <c r="C38" s="26">
        <v>23.76</v>
      </c>
      <c r="D38" s="26">
        <v>25.49</v>
      </c>
      <c r="E38" s="26">
        <v>25.71</v>
      </c>
      <c r="F38" s="30">
        <v>4.5</v>
      </c>
      <c r="G38" s="26">
        <v>3.24</v>
      </c>
      <c r="H38" s="26">
        <v>7.36</v>
      </c>
      <c r="I38" s="26">
        <v>7.26</v>
      </c>
      <c r="J38" s="26">
        <v>20.5</v>
      </c>
      <c r="K38" s="34">
        <v>1</v>
      </c>
      <c r="L38" s="26">
        <v>48.53</v>
      </c>
      <c r="M38" s="26">
        <v>16.43</v>
      </c>
      <c r="N38" s="26">
        <v>3.49</v>
      </c>
      <c r="O38" s="30">
        <v>5.8</v>
      </c>
      <c r="P38" s="26">
        <f>2.83+0.3</f>
        <v>3.13</v>
      </c>
      <c r="Q38" s="35">
        <v>0.32708333333333334</v>
      </c>
    </row>
    <row r="39" spans="1:17" s="16" customFormat="1" ht="16" x14ac:dyDescent="0.2">
      <c r="A39" s="45">
        <v>44062</v>
      </c>
      <c r="B39" s="48">
        <v>23.84</v>
      </c>
      <c r="C39" s="48">
        <v>23.75</v>
      </c>
      <c r="D39" s="48">
        <v>25.33</v>
      </c>
      <c r="E39" s="48">
        <v>25.72</v>
      </c>
      <c r="F39" s="48">
        <v>3.89</v>
      </c>
      <c r="G39" s="48">
        <v>3.56</v>
      </c>
      <c r="H39" s="47">
        <v>7.3</v>
      </c>
      <c r="I39" s="48">
        <v>7.27</v>
      </c>
      <c r="J39" s="48" t="s">
        <v>37</v>
      </c>
      <c r="K39" s="48" t="s">
        <v>37</v>
      </c>
      <c r="L39" s="47">
        <v>67</v>
      </c>
      <c r="M39" s="48">
        <v>15.59</v>
      </c>
      <c r="N39" s="48">
        <v>3.57</v>
      </c>
      <c r="O39" s="47">
        <v>5.7</v>
      </c>
      <c r="P39" s="48">
        <f>2.85+0.3</f>
        <v>3.15</v>
      </c>
      <c r="Q39" s="48" t="s">
        <v>37</v>
      </c>
    </row>
    <row r="40" spans="1:17" s="18" customFormat="1" ht="16" x14ac:dyDescent="0.2">
      <c r="A40" s="49">
        <v>44055</v>
      </c>
      <c r="B40" s="50">
        <v>24.14</v>
      </c>
      <c r="C40" s="50">
        <v>23.51</v>
      </c>
      <c r="D40" s="50">
        <v>26.17</v>
      </c>
      <c r="E40" s="50">
        <v>26.54</v>
      </c>
      <c r="F40" s="50">
        <v>4.0199999999999996</v>
      </c>
      <c r="G40" s="43">
        <v>2.25</v>
      </c>
      <c r="H40" s="50">
        <v>7.34</v>
      </c>
      <c r="I40" s="50">
        <v>7.18</v>
      </c>
      <c r="J40" s="50">
        <v>25.6</v>
      </c>
      <c r="K40" s="50">
        <v>1.25</v>
      </c>
      <c r="L40" s="50">
        <v>28.46</v>
      </c>
      <c r="M40" s="50">
        <v>20.61</v>
      </c>
      <c r="N40" s="50">
        <v>1.98</v>
      </c>
      <c r="O40" s="51">
        <v>3.1</v>
      </c>
      <c r="P40" s="50">
        <f>0.3+3.25</f>
        <v>3.55</v>
      </c>
      <c r="Q40" s="52">
        <v>0.32500000000000001</v>
      </c>
    </row>
    <row r="41" spans="1:17" s="16" customFormat="1" ht="16" x14ac:dyDescent="0.2">
      <c r="A41" s="45">
        <v>44055</v>
      </c>
      <c r="B41" s="48">
        <v>24.24</v>
      </c>
      <c r="C41" s="48">
        <v>23.51</v>
      </c>
      <c r="D41" s="48">
        <v>26.16</v>
      </c>
      <c r="E41" s="48">
        <v>26.53</v>
      </c>
      <c r="F41" s="48">
        <v>3.23</v>
      </c>
      <c r="G41" s="48">
        <v>2.98</v>
      </c>
      <c r="H41" s="47">
        <v>7.3</v>
      </c>
      <c r="I41" s="48">
        <v>7.22</v>
      </c>
      <c r="J41" s="48" t="s">
        <v>37</v>
      </c>
      <c r="K41" s="48" t="s">
        <v>37</v>
      </c>
      <c r="L41" s="48">
        <v>21.46</v>
      </c>
      <c r="M41" s="48">
        <v>14.37</v>
      </c>
      <c r="N41" s="48">
        <v>1.91</v>
      </c>
      <c r="O41" s="48">
        <v>2.59</v>
      </c>
      <c r="P41" s="48">
        <f>0.3+3.44</f>
        <v>3.7399999999999998</v>
      </c>
      <c r="Q41" s="48" t="s">
        <v>37</v>
      </c>
    </row>
    <row r="42" spans="1:17" s="18" customFormat="1" ht="16" x14ac:dyDescent="0.2">
      <c r="A42" s="49">
        <v>44050</v>
      </c>
      <c r="B42" s="50">
        <v>23.45</v>
      </c>
      <c r="C42" s="50">
        <v>23.22</v>
      </c>
      <c r="D42" s="50">
        <v>25.82</v>
      </c>
      <c r="E42" s="50">
        <v>26.45</v>
      </c>
      <c r="F42" s="50">
        <v>4.47</v>
      </c>
      <c r="G42" s="50">
        <v>3.47</v>
      </c>
      <c r="H42" s="50">
        <v>6.92</v>
      </c>
      <c r="I42" s="50">
        <v>7.08</v>
      </c>
      <c r="J42" s="53">
        <v>23</v>
      </c>
      <c r="K42" s="53">
        <v>1</v>
      </c>
      <c r="L42" s="50">
        <v>42.62</v>
      </c>
      <c r="M42" s="51">
        <v>19.5</v>
      </c>
      <c r="N42" s="50">
        <v>3.36</v>
      </c>
      <c r="O42" s="51">
        <v>4.4000000000000004</v>
      </c>
      <c r="P42" s="50">
        <v>3.24</v>
      </c>
      <c r="Q42" s="52">
        <v>0.40416666666666662</v>
      </c>
    </row>
    <row r="43" spans="1:17" s="16" customFormat="1" ht="16" x14ac:dyDescent="0.2">
      <c r="A43" s="45">
        <v>44050</v>
      </c>
      <c r="B43" s="48">
        <v>23.45</v>
      </c>
      <c r="C43" s="48">
        <v>23.28</v>
      </c>
      <c r="D43" s="48">
        <v>25.85</v>
      </c>
      <c r="E43" s="48">
        <v>26.41</v>
      </c>
      <c r="F43" s="48">
        <v>3.43</v>
      </c>
      <c r="G43" s="48">
        <v>3.63</v>
      </c>
      <c r="H43" s="48">
        <v>7.13</v>
      </c>
      <c r="I43" s="48">
        <v>7.14</v>
      </c>
      <c r="J43" s="48" t="s">
        <v>37</v>
      </c>
      <c r="K43" s="48" t="s">
        <v>37</v>
      </c>
      <c r="L43" s="48">
        <v>45.94</v>
      </c>
      <c r="M43" s="48">
        <v>23.71</v>
      </c>
      <c r="N43" s="48">
        <v>3.76</v>
      </c>
      <c r="O43" s="48">
        <v>4.9800000000000004</v>
      </c>
      <c r="P43" s="48">
        <v>3.18</v>
      </c>
      <c r="Q43" s="48" t="s">
        <v>37</v>
      </c>
    </row>
    <row r="44" spans="1:17" s="16" customFormat="1" ht="16" x14ac:dyDescent="0.2">
      <c r="A44" s="49">
        <v>44041</v>
      </c>
      <c r="B44" s="26">
        <v>25.69</v>
      </c>
      <c r="C44" s="26">
        <v>24.56</v>
      </c>
      <c r="D44" s="26">
        <v>25.69</v>
      </c>
      <c r="E44" s="26">
        <v>26.06</v>
      </c>
      <c r="F44" s="26">
        <v>6.74</v>
      </c>
      <c r="G44" s="26">
        <v>4.04</v>
      </c>
      <c r="H44" s="26">
        <v>7.73</v>
      </c>
      <c r="I44" s="26">
        <v>7.42</v>
      </c>
      <c r="J44" s="26">
        <v>25.3</v>
      </c>
      <c r="K44" s="34">
        <v>1</v>
      </c>
      <c r="L44" s="26">
        <v>52.52</v>
      </c>
      <c r="M44" s="26">
        <v>36.659999999999997</v>
      </c>
      <c r="N44" s="30">
        <v>2.9</v>
      </c>
      <c r="O44" s="26">
        <v>2.88</v>
      </c>
      <c r="P44" s="26">
        <v>4.34</v>
      </c>
      <c r="Q44" s="35">
        <v>0.37152777777777773</v>
      </c>
    </row>
    <row r="45" spans="1:17" s="19" customFormat="1" ht="16" x14ac:dyDescent="0.2">
      <c r="A45" s="45">
        <v>44041</v>
      </c>
      <c r="B45" s="48">
        <v>25.72</v>
      </c>
      <c r="C45" s="48">
        <v>24.37</v>
      </c>
      <c r="D45" s="48">
        <v>25.64</v>
      </c>
      <c r="E45" s="47">
        <v>26.1</v>
      </c>
      <c r="F45" s="48">
        <v>5.13</v>
      </c>
      <c r="G45" s="48">
        <v>3.65</v>
      </c>
      <c r="H45" s="48">
        <v>7.67</v>
      </c>
      <c r="I45" s="48">
        <v>7.38</v>
      </c>
      <c r="J45" s="48" t="s">
        <v>37</v>
      </c>
      <c r="K45" s="48" t="s">
        <v>37</v>
      </c>
      <c r="L45" s="48">
        <v>53.72</v>
      </c>
      <c r="M45" s="48">
        <v>25.96</v>
      </c>
      <c r="N45" s="48">
        <v>2.68</v>
      </c>
      <c r="O45" s="48">
        <v>4.18</v>
      </c>
      <c r="P45" s="48">
        <v>4.9800000000000004</v>
      </c>
      <c r="Q45" s="48" t="s">
        <v>37</v>
      </c>
    </row>
    <row r="46" spans="1:17" ht="16" x14ac:dyDescent="0.2">
      <c r="A46" s="49">
        <v>44034</v>
      </c>
      <c r="B46" s="50">
        <v>24.45</v>
      </c>
      <c r="C46" s="50">
        <v>24.03</v>
      </c>
      <c r="D46" s="50">
        <v>25.15</v>
      </c>
      <c r="E46" s="50">
        <v>25.47</v>
      </c>
      <c r="F46" s="51">
        <v>3</v>
      </c>
      <c r="G46" s="43">
        <v>2.79</v>
      </c>
      <c r="H46" s="50">
        <v>7.26</v>
      </c>
      <c r="I46" s="50">
        <v>7.25</v>
      </c>
      <c r="J46" s="53">
        <v>25</v>
      </c>
      <c r="K46" s="50">
        <v>1.2</v>
      </c>
      <c r="L46" s="50">
        <v>30.04</v>
      </c>
      <c r="M46" s="51">
        <v>17.7</v>
      </c>
      <c r="N46" s="50">
        <v>4.1399999999999997</v>
      </c>
      <c r="O46" s="50">
        <v>5.47</v>
      </c>
      <c r="P46" s="50">
        <v>2.98</v>
      </c>
      <c r="Q46" s="52">
        <v>0.31736111111111115</v>
      </c>
    </row>
    <row r="47" spans="1:17" ht="16" x14ac:dyDescent="0.2">
      <c r="A47" s="45">
        <v>44034</v>
      </c>
      <c r="B47" s="48">
        <v>24.51</v>
      </c>
      <c r="C47" s="48">
        <v>23.95</v>
      </c>
      <c r="D47" s="48">
        <v>25.01</v>
      </c>
      <c r="E47" s="48">
        <v>25.58</v>
      </c>
      <c r="F47" s="48">
        <v>3.05</v>
      </c>
      <c r="G47" s="48">
        <v>2.92</v>
      </c>
      <c r="H47" s="48">
        <v>7.27</v>
      </c>
      <c r="I47" s="48">
        <v>7.26</v>
      </c>
      <c r="J47" s="46" t="s">
        <v>37</v>
      </c>
      <c r="K47" s="48" t="s">
        <v>37</v>
      </c>
      <c r="L47" s="48">
        <v>31.38</v>
      </c>
      <c r="M47" s="48">
        <v>14.59</v>
      </c>
      <c r="N47" s="48">
        <v>3.97</v>
      </c>
      <c r="O47" s="48">
        <v>4.72</v>
      </c>
      <c r="P47" s="48">
        <v>3.02</v>
      </c>
      <c r="Q47" s="54" t="s">
        <v>37</v>
      </c>
    </row>
    <row r="48" spans="1:17" s="19" customFormat="1" ht="16" x14ac:dyDescent="0.2">
      <c r="A48" s="49">
        <v>44027</v>
      </c>
      <c r="B48" s="50">
        <v>25.23</v>
      </c>
      <c r="C48" s="51">
        <v>24.3</v>
      </c>
      <c r="D48" s="50">
        <v>24.89</v>
      </c>
      <c r="E48" s="50">
        <v>25.46</v>
      </c>
      <c r="F48" s="50">
        <v>8.7100000000000009</v>
      </c>
      <c r="G48" s="50">
        <v>5.87</v>
      </c>
      <c r="H48" s="50">
        <v>8.0399999999999991</v>
      </c>
      <c r="I48" s="51">
        <v>7.7</v>
      </c>
      <c r="J48" s="50">
        <v>24.8</v>
      </c>
      <c r="K48" s="50">
        <v>0.75</v>
      </c>
      <c r="L48" s="51">
        <v>46.4</v>
      </c>
      <c r="M48" s="50">
        <v>16.489999999999998</v>
      </c>
      <c r="N48" s="50">
        <v>3.76</v>
      </c>
      <c r="O48" s="50">
        <v>12.03</v>
      </c>
      <c r="P48" s="50">
        <v>4.87</v>
      </c>
      <c r="Q48" s="52">
        <v>0.32083333333333336</v>
      </c>
    </row>
    <row r="49" spans="1:17" ht="16" x14ac:dyDescent="0.2">
      <c r="A49" s="45">
        <v>44027</v>
      </c>
      <c r="B49" s="48">
        <v>25.23</v>
      </c>
      <c r="C49" s="48">
        <v>24.28</v>
      </c>
      <c r="D49" s="48">
        <v>25.85</v>
      </c>
      <c r="E49" s="48">
        <v>25.45</v>
      </c>
      <c r="F49" s="48">
        <v>7.06</v>
      </c>
      <c r="G49" s="48">
        <v>5.82</v>
      </c>
      <c r="H49" s="47">
        <v>8</v>
      </c>
      <c r="I49" s="48">
        <v>7.71</v>
      </c>
      <c r="J49" s="48" t="s">
        <v>37</v>
      </c>
      <c r="K49" s="48" t="s">
        <v>37</v>
      </c>
      <c r="L49" s="48">
        <v>50.81</v>
      </c>
      <c r="M49" s="47">
        <v>15.9</v>
      </c>
      <c r="N49" s="48">
        <v>3.72</v>
      </c>
      <c r="O49" s="48">
        <v>9.64</v>
      </c>
      <c r="P49" s="48">
        <v>4.88</v>
      </c>
      <c r="Q49" s="54" t="s">
        <v>37</v>
      </c>
    </row>
    <row r="50" spans="1:17" ht="16" x14ac:dyDescent="0.2">
      <c r="A50" s="55">
        <v>44020</v>
      </c>
      <c r="B50" s="56">
        <v>21.54</v>
      </c>
      <c r="C50" s="56">
        <v>21.42</v>
      </c>
      <c r="D50" s="56">
        <v>25.37</v>
      </c>
      <c r="E50" s="56">
        <v>25.58</v>
      </c>
      <c r="F50" s="43">
        <v>2.98</v>
      </c>
      <c r="G50" s="43">
        <v>2.84</v>
      </c>
      <c r="H50" s="56" t="s">
        <v>37</v>
      </c>
      <c r="I50" s="56" t="s">
        <v>37</v>
      </c>
      <c r="J50" s="56" t="s">
        <v>37</v>
      </c>
      <c r="K50" s="56" t="s">
        <v>37</v>
      </c>
      <c r="L50" s="56">
        <v>68.09</v>
      </c>
      <c r="M50" s="56">
        <v>56.42</v>
      </c>
      <c r="N50" s="56">
        <v>2.98</v>
      </c>
      <c r="O50" s="56">
        <v>2.79</v>
      </c>
      <c r="P50" s="56">
        <v>3.48</v>
      </c>
      <c r="Q50" s="57">
        <v>0.28819444444444448</v>
      </c>
    </row>
    <row r="51" spans="1:17" ht="16" x14ac:dyDescent="0.2">
      <c r="A51" s="58">
        <v>44013</v>
      </c>
      <c r="B51" s="59">
        <v>21.4</v>
      </c>
      <c r="C51" s="60">
        <v>18.579999999999998</v>
      </c>
      <c r="D51" s="60">
        <v>24.94</v>
      </c>
      <c r="E51" s="60">
        <v>25.86</v>
      </c>
      <c r="F51" s="60">
        <v>7.24</v>
      </c>
      <c r="G51" s="60">
        <v>3.31</v>
      </c>
      <c r="H51" s="59">
        <v>7.66</v>
      </c>
      <c r="I51" s="60">
        <v>7.32</v>
      </c>
      <c r="J51" s="60">
        <v>22.8</v>
      </c>
      <c r="K51" s="60">
        <v>1.1000000000000001</v>
      </c>
      <c r="L51" s="60">
        <v>80.540000000000006</v>
      </c>
      <c r="M51" s="60">
        <v>21.08</v>
      </c>
      <c r="N51" s="59">
        <v>3.01</v>
      </c>
      <c r="O51" s="59">
        <v>1</v>
      </c>
      <c r="P51" s="60">
        <v>5.19</v>
      </c>
      <c r="Q51" s="61">
        <v>0.32013888888888892</v>
      </c>
    </row>
    <row r="52" spans="1:17" ht="16" x14ac:dyDescent="0.2">
      <c r="A52" s="62">
        <v>44013</v>
      </c>
      <c r="B52" s="63">
        <v>21.26</v>
      </c>
      <c r="C52" s="63">
        <v>18.72</v>
      </c>
      <c r="D52" s="63">
        <v>24.97</v>
      </c>
      <c r="E52" s="63">
        <v>25.81</v>
      </c>
      <c r="F52" s="63">
        <v>4.72</v>
      </c>
      <c r="G52" s="63">
        <v>4.1100000000000003</v>
      </c>
      <c r="H52" s="64">
        <v>7.52</v>
      </c>
      <c r="I52" s="63">
        <v>7.37</v>
      </c>
      <c r="J52" s="63" t="s">
        <v>37</v>
      </c>
      <c r="K52" s="63" t="s">
        <v>37</v>
      </c>
      <c r="L52" s="63">
        <v>77.349999999999994</v>
      </c>
      <c r="M52" s="63">
        <v>26.19</v>
      </c>
      <c r="N52" s="64">
        <v>2.81</v>
      </c>
      <c r="O52" s="64">
        <v>1.1000000000000001</v>
      </c>
      <c r="P52" s="63">
        <v>5.22</v>
      </c>
      <c r="Q52" s="65" t="s">
        <v>37</v>
      </c>
    </row>
    <row r="53" spans="1:17" ht="16" x14ac:dyDescent="0.2">
      <c r="A53" s="66">
        <v>44005</v>
      </c>
      <c r="B53" s="67">
        <v>20.51</v>
      </c>
      <c r="C53" s="67">
        <v>19.98</v>
      </c>
      <c r="D53" s="67">
        <v>24.97</v>
      </c>
      <c r="E53" s="67">
        <v>25.36</v>
      </c>
      <c r="F53" s="67">
        <v>6.74</v>
      </c>
      <c r="G53" s="67">
        <v>6.67</v>
      </c>
      <c r="H53" s="56" t="s">
        <v>37</v>
      </c>
      <c r="I53" s="56" t="s">
        <v>37</v>
      </c>
      <c r="J53" s="56" t="s">
        <v>37</v>
      </c>
      <c r="K53" s="56" t="s">
        <v>37</v>
      </c>
      <c r="L53" s="67">
        <v>92.25</v>
      </c>
      <c r="M53" s="67">
        <v>78.53</v>
      </c>
      <c r="N53" s="68">
        <v>3.36</v>
      </c>
      <c r="O53" s="68">
        <v>2.84</v>
      </c>
      <c r="P53" s="67">
        <v>3.33</v>
      </c>
      <c r="Q53" s="69">
        <v>0.27569444444444446</v>
      </c>
    </row>
    <row r="54" spans="1:17" ht="16" x14ac:dyDescent="0.2">
      <c r="A54" s="58">
        <v>43999</v>
      </c>
      <c r="B54" s="60">
        <v>18.95</v>
      </c>
      <c r="C54" s="60">
        <v>17.23</v>
      </c>
      <c r="D54" s="60">
        <v>24.75</v>
      </c>
      <c r="E54" s="59">
        <v>25.33</v>
      </c>
      <c r="F54" s="60">
        <v>7.89</v>
      </c>
      <c r="G54" s="59">
        <v>6.2</v>
      </c>
      <c r="H54" s="59">
        <v>7.9</v>
      </c>
      <c r="I54" s="59">
        <v>7.67</v>
      </c>
      <c r="J54" s="60">
        <v>18.600000000000001</v>
      </c>
      <c r="K54" s="60">
        <v>0.8</v>
      </c>
      <c r="L54" s="60">
        <v>39.82</v>
      </c>
      <c r="M54" s="60">
        <v>37.32</v>
      </c>
      <c r="N54" s="60">
        <v>3.12</v>
      </c>
      <c r="O54" s="60">
        <v>2.74</v>
      </c>
      <c r="P54" s="60">
        <v>4.32</v>
      </c>
      <c r="Q54" s="61">
        <v>0.30972222222222223</v>
      </c>
    </row>
    <row r="55" spans="1:17" ht="16" x14ac:dyDescent="0.2">
      <c r="A55" s="62">
        <v>43999</v>
      </c>
      <c r="B55" s="70">
        <v>19.04</v>
      </c>
      <c r="C55" s="70">
        <v>17.239999999999998</v>
      </c>
      <c r="D55" s="70">
        <v>24.66</v>
      </c>
      <c r="E55" s="70">
        <v>25.36</v>
      </c>
      <c r="F55" s="71">
        <v>7.13</v>
      </c>
      <c r="G55" s="71">
        <v>6.29</v>
      </c>
      <c r="H55" s="70">
        <v>7.89</v>
      </c>
      <c r="I55" s="70">
        <v>7.68</v>
      </c>
      <c r="J55" s="70" t="s">
        <v>37</v>
      </c>
      <c r="K55" s="72" t="s">
        <v>37</v>
      </c>
      <c r="L55" s="70">
        <v>39.74</v>
      </c>
      <c r="M55" s="70">
        <v>39.64</v>
      </c>
      <c r="N55" s="70">
        <v>3.06</v>
      </c>
      <c r="O55" s="70">
        <v>3.12</v>
      </c>
      <c r="P55" s="70">
        <v>4.38</v>
      </c>
      <c r="Q55" s="73" t="s">
        <v>37</v>
      </c>
    </row>
    <row r="56" spans="1:17" s="19" customFormat="1" ht="16" x14ac:dyDescent="0.2">
      <c r="A56" s="58">
        <v>43985</v>
      </c>
      <c r="B56" s="60">
        <v>17.64</v>
      </c>
      <c r="C56" s="60">
        <v>16.079999999999998</v>
      </c>
      <c r="D56" s="60">
        <v>24.42</v>
      </c>
      <c r="E56" s="60">
        <v>25.15</v>
      </c>
      <c r="F56" s="60">
        <v>8.8699999999999992</v>
      </c>
      <c r="G56" s="60">
        <v>6.93</v>
      </c>
      <c r="H56" s="60">
        <v>8.15</v>
      </c>
      <c r="I56" s="59">
        <v>7.9</v>
      </c>
      <c r="J56" s="60">
        <v>21.1</v>
      </c>
      <c r="K56" s="60">
        <v>1.25</v>
      </c>
      <c r="L56" s="60">
        <v>29.25</v>
      </c>
      <c r="M56" s="60">
        <v>15.58</v>
      </c>
      <c r="N56" s="59">
        <v>2.6</v>
      </c>
      <c r="O56" s="60">
        <v>3.87</v>
      </c>
      <c r="P56" s="60">
        <v>4.7300000000000004</v>
      </c>
      <c r="Q56" s="61">
        <v>0.32222222222222224</v>
      </c>
    </row>
    <row r="57" spans="1:17" ht="16" x14ac:dyDescent="0.2">
      <c r="A57" s="62">
        <v>43985</v>
      </c>
      <c r="B57" s="63">
        <v>17.63</v>
      </c>
      <c r="C57" s="63">
        <v>16.07</v>
      </c>
      <c r="D57" s="64">
        <v>24.51</v>
      </c>
      <c r="E57" s="63">
        <v>25.22</v>
      </c>
      <c r="F57" s="63">
        <v>8.36</v>
      </c>
      <c r="G57" s="63">
        <v>7.27</v>
      </c>
      <c r="H57" s="63">
        <v>8.15</v>
      </c>
      <c r="I57" s="64">
        <v>7.9</v>
      </c>
      <c r="J57" s="63" t="s">
        <v>37</v>
      </c>
      <c r="K57" s="63" t="s">
        <v>37</v>
      </c>
      <c r="L57" s="64">
        <v>32.17</v>
      </c>
      <c r="M57" s="63">
        <v>14.75</v>
      </c>
      <c r="N57" s="63">
        <v>2.3199999999999998</v>
      </c>
      <c r="O57" s="63">
        <v>3.79</v>
      </c>
      <c r="P57" s="63">
        <v>4.7300000000000004</v>
      </c>
      <c r="Q57" s="65" t="s">
        <v>37</v>
      </c>
    </row>
    <row r="58" spans="1:17" s="19" customFormat="1" ht="16" x14ac:dyDescent="0.2">
      <c r="A58" s="33"/>
      <c r="B58" s="30"/>
      <c r="C58" s="30"/>
      <c r="D58" s="30"/>
      <c r="E58" s="26"/>
      <c r="F58" s="32"/>
      <c r="G58" s="30"/>
      <c r="H58" s="26"/>
      <c r="I58" s="26"/>
      <c r="J58" s="26"/>
      <c r="K58" s="26"/>
      <c r="L58" s="26"/>
      <c r="M58" s="30"/>
      <c r="N58" s="30"/>
      <c r="O58" s="26"/>
      <c r="P58" s="30"/>
      <c r="Q58" s="31"/>
    </row>
    <row r="59" spans="1:17" ht="16" x14ac:dyDescent="0.2">
      <c r="A59" s="37" t="s">
        <v>22</v>
      </c>
      <c r="B59" s="34"/>
      <c r="C59" s="34"/>
      <c r="D59" s="30"/>
      <c r="E59" s="30"/>
      <c r="F59" s="30"/>
      <c r="G59" s="30"/>
      <c r="H59" s="30"/>
      <c r="I59" s="30"/>
      <c r="J59" s="34"/>
      <c r="K59" s="26"/>
      <c r="L59" s="74"/>
      <c r="M59" s="26"/>
      <c r="N59" s="26"/>
      <c r="O59" s="30"/>
      <c r="P59" s="30"/>
      <c r="Q59" s="26"/>
    </row>
    <row r="60" spans="1:17" ht="16" x14ac:dyDescent="0.2">
      <c r="A60" s="49">
        <v>44132</v>
      </c>
      <c r="B60" s="30">
        <v>16.100000000000001</v>
      </c>
      <c r="C60" s="30">
        <v>16.78</v>
      </c>
      <c r="D60" s="30">
        <v>27.42</v>
      </c>
      <c r="E60" s="30">
        <v>27.99</v>
      </c>
      <c r="F60" s="30">
        <v>8.8000000000000007</v>
      </c>
      <c r="G60" s="30">
        <v>7.75</v>
      </c>
      <c r="H60" s="30">
        <v>7.78</v>
      </c>
      <c r="I60" s="30">
        <v>7.63</v>
      </c>
      <c r="J60" s="34">
        <v>12.8</v>
      </c>
      <c r="K60" s="30">
        <v>1.75</v>
      </c>
      <c r="L60" s="30">
        <v>52.43</v>
      </c>
      <c r="M60" s="30">
        <v>12.48</v>
      </c>
      <c r="N60" s="30">
        <v>0.98</v>
      </c>
      <c r="O60" s="30">
        <v>4.71</v>
      </c>
      <c r="P60" s="30">
        <f>10.01+0.3</f>
        <v>10.31</v>
      </c>
      <c r="Q60" s="35">
        <v>0.46388888888888885</v>
      </c>
    </row>
    <row r="61" spans="1:17" ht="16" x14ac:dyDescent="0.2">
      <c r="A61" s="49">
        <v>44126</v>
      </c>
      <c r="B61" s="30">
        <v>17.350000000000001</v>
      </c>
      <c r="C61" s="30">
        <v>17.079999999999998</v>
      </c>
      <c r="D61" s="30">
        <v>26.73</v>
      </c>
      <c r="E61" s="30">
        <v>27.18</v>
      </c>
      <c r="F61" s="30">
        <v>8.99</v>
      </c>
      <c r="G61" s="30">
        <v>7.64</v>
      </c>
      <c r="H61" s="30">
        <v>7.7</v>
      </c>
      <c r="I61" s="30">
        <v>7.61</v>
      </c>
      <c r="J61" s="34">
        <v>19</v>
      </c>
      <c r="K61" s="30">
        <v>1.75</v>
      </c>
      <c r="L61" s="30">
        <v>20.16</v>
      </c>
      <c r="M61" s="30">
        <v>11.2</v>
      </c>
      <c r="N61" s="30">
        <v>0.8</v>
      </c>
      <c r="O61" s="30">
        <v>1.17</v>
      </c>
      <c r="P61" s="30">
        <f>7.99+0.3</f>
        <v>8.2900000000000009</v>
      </c>
      <c r="Q61" s="35">
        <v>0.41666666666666669</v>
      </c>
    </row>
    <row r="62" spans="1:17" ht="16" x14ac:dyDescent="0.2">
      <c r="A62" s="49">
        <v>44118</v>
      </c>
      <c r="B62" s="30">
        <v>17.66</v>
      </c>
      <c r="C62" s="30">
        <v>17.690000000000001</v>
      </c>
      <c r="D62" s="30">
        <v>27.09</v>
      </c>
      <c r="E62" s="30">
        <v>27.18</v>
      </c>
      <c r="F62" s="30">
        <v>8.0500000000000007</v>
      </c>
      <c r="G62" s="30">
        <v>7.67</v>
      </c>
      <c r="H62" s="30">
        <v>7.75</v>
      </c>
      <c r="I62" s="30">
        <v>7.68</v>
      </c>
      <c r="J62" s="34">
        <v>14.8</v>
      </c>
      <c r="K62" s="30">
        <v>2.25</v>
      </c>
      <c r="L62" s="30">
        <v>8.86</v>
      </c>
      <c r="M62" s="26">
        <v>12.05</v>
      </c>
      <c r="N62" s="30">
        <v>1.34</v>
      </c>
      <c r="O62" s="30">
        <v>4.34</v>
      </c>
      <c r="P62" s="30">
        <f>9.96+0.3</f>
        <v>10.260000000000002</v>
      </c>
      <c r="Q62" s="35">
        <v>0.40416666666666662</v>
      </c>
    </row>
    <row r="63" spans="1:17" ht="16" x14ac:dyDescent="0.2">
      <c r="A63" s="49">
        <v>44111</v>
      </c>
      <c r="B63" s="30">
        <v>19.25</v>
      </c>
      <c r="C63" s="30">
        <v>19.329999999999998</v>
      </c>
      <c r="D63" s="30">
        <v>27.06</v>
      </c>
      <c r="E63" s="30">
        <v>27.04</v>
      </c>
      <c r="F63" s="30">
        <v>8.83</v>
      </c>
      <c r="G63" s="30">
        <v>9.15</v>
      </c>
      <c r="H63" s="30">
        <v>7.93</v>
      </c>
      <c r="I63" s="30">
        <v>7.89</v>
      </c>
      <c r="J63" s="34">
        <v>17.7</v>
      </c>
      <c r="K63" s="30">
        <v>1.75</v>
      </c>
      <c r="L63" s="30">
        <v>41.61</v>
      </c>
      <c r="M63" s="26">
        <v>54.18</v>
      </c>
      <c r="N63" s="30">
        <v>1</v>
      </c>
      <c r="O63" s="30">
        <v>1.02</v>
      </c>
      <c r="P63" s="30">
        <f>8.07+0.3</f>
        <v>8.370000000000001</v>
      </c>
      <c r="Q63" s="35">
        <v>0.34097222222222223</v>
      </c>
    </row>
    <row r="64" spans="1:17" ht="16" x14ac:dyDescent="0.2">
      <c r="A64" s="49">
        <v>44105</v>
      </c>
      <c r="B64" s="30">
        <v>20.36</v>
      </c>
      <c r="C64" s="30">
        <v>20.36</v>
      </c>
      <c r="D64" s="30">
        <v>27.23</v>
      </c>
      <c r="E64" s="30">
        <v>27.11</v>
      </c>
      <c r="F64" s="30">
        <v>7.59</v>
      </c>
      <c r="G64" s="30">
        <v>7.45</v>
      </c>
      <c r="H64" s="30">
        <v>7.59</v>
      </c>
      <c r="I64" s="30">
        <v>7.55</v>
      </c>
      <c r="J64" s="34">
        <v>17.899999999999999</v>
      </c>
      <c r="K64" s="34">
        <v>2</v>
      </c>
      <c r="L64" s="30">
        <v>23.58</v>
      </c>
      <c r="M64" s="26">
        <v>23.48</v>
      </c>
      <c r="N64" s="26">
        <v>1.08</v>
      </c>
      <c r="O64" s="30">
        <v>1.1499999999999999</v>
      </c>
      <c r="P64" s="30">
        <f>8.72+0.3</f>
        <v>9.0200000000000014</v>
      </c>
      <c r="Q64" s="35">
        <v>0.34930555555555554</v>
      </c>
    </row>
    <row r="65" spans="1:17" ht="16" x14ac:dyDescent="0.2">
      <c r="A65" s="49">
        <v>44097</v>
      </c>
      <c r="B65" s="30">
        <v>19.38</v>
      </c>
      <c r="C65" s="30">
        <v>19.350000000000001</v>
      </c>
      <c r="D65" s="30">
        <v>26.64</v>
      </c>
      <c r="E65" s="30">
        <v>26.65</v>
      </c>
      <c r="F65" s="30">
        <v>7.92</v>
      </c>
      <c r="G65" s="30">
        <v>7.57</v>
      </c>
      <c r="H65" s="30">
        <v>7.73</v>
      </c>
      <c r="I65" s="30">
        <v>7.69</v>
      </c>
      <c r="J65" s="34">
        <v>17.7</v>
      </c>
      <c r="K65" s="26">
        <v>2.25</v>
      </c>
      <c r="L65" s="30">
        <v>16.62</v>
      </c>
      <c r="M65" s="26">
        <v>16.489999999999998</v>
      </c>
      <c r="N65" s="26">
        <v>0.97</v>
      </c>
      <c r="O65" s="30">
        <v>1.58</v>
      </c>
      <c r="P65" s="30">
        <f>8.75+0.3</f>
        <v>9.0500000000000007</v>
      </c>
      <c r="Q65" s="35">
        <v>0.35902777777777778</v>
      </c>
    </row>
    <row r="66" spans="1:17" ht="16" x14ac:dyDescent="0.2">
      <c r="A66" s="49">
        <v>44090</v>
      </c>
      <c r="B66" s="30">
        <v>22.1</v>
      </c>
      <c r="C66" s="30">
        <v>22.18</v>
      </c>
      <c r="D66" s="30">
        <v>26.81</v>
      </c>
      <c r="E66" s="30">
        <v>26.84</v>
      </c>
      <c r="F66" s="30">
        <v>7.7</v>
      </c>
      <c r="G66" s="30">
        <v>6.32</v>
      </c>
      <c r="H66" s="30">
        <v>7.78</v>
      </c>
      <c r="I66" s="30">
        <v>7.59</v>
      </c>
      <c r="J66" s="34">
        <v>19.2</v>
      </c>
      <c r="K66" s="26">
        <v>1.25</v>
      </c>
      <c r="L66" s="30">
        <v>25.71</v>
      </c>
      <c r="M66" s="26">
        <v>14.85</v>
      </c>
      <c r="N66" s="26">
        <v>2.12</v>
      </c>
      <c r="O66" s="30">
        <v>3.23</v>
      </c>
      <c r="P66" s="30">
        <f>8.83+0.3</f>
        <v>9.1300000000000008</v>
      </c>
      <c r="Q66" s="35">
        <v>0.41319444444444442</v>
      </c>
    </row>
    <row r="67" spans="1:17" ht="16" x14ac:dyDescent="0.2">
      <c r="A67" s="39">
        <v>44083</v>
      </c>
      <c r="B67" s="40">
        <v>23.7</v>
      </c>
      <c r="C67" s="40">
        <v>23.4</v>
      </c>
      <c r="D67" s="42">
        <v>27.06</v>
      </c>
      <c r="E67" s="42">
        <v>27.14</v>
      </c>
      <c r="F67" s="42">
        <v>6.6</v>
      </c>
      <c r="G67" s="42">
        <v>4.8899999999999997</v>
      </c>
      <c r="H67" s="42">
        <v>7.95</v>
      </c>
      <c r="I67" s="42">
        <v>7.71</v>
      </c>
      <c r="J67" s="40">
        <v>21.8</v>
      </c>
      <c r="K67" s="41">
        <v>1.25</v>
      </c>
      <c r="L67" s="42" t="s">
        <v>37</v>
      </c>
      <c r="M67" s="41" t="s">
        <v>37</v>
      </c>
      <c r="N67" s="41">
        <v>1.42</v>
      </c>
      <c r="O67" s="42">
        <v>2.72</v>
      </c>
      <c r="P67" s="42">
        <f>6.5+0.15</f>
        <v>6.65</v>
      </c>
      <c r="Q67" s="44">
        <v>0.35416666666666669</v>
      </c>
    </row>
    <row r="68" spans="1:17" ht="16" x14ac:dyDescent="0.2">
      <c r="A68" s="49">
        <v>44077</v>
      </c>
      <c r="B68" s="30">
        <v>23.47</v>
      </c>
      <c r="C68" s="30">
        <v>23.14</v>
      </c>
      <c r="D68" s="30">
        <v>27.16</v>
      </c>
      <c r="E68" s="30">
        <v>27.42</v>
      </c>
      <c r="F68" s="30">
        <v>5.57</v>
      </c>
      <c r="G68" s="32">
        <v>2.83</v>
      </c>
      <c r="H68" s="30">
        <v>7.56</v>
      </c>
      <c r="I68" s="30">
        <v>7.38</v>
      </c>
      <c r="J68" s="34">
        <v>24.2</v>
      </c>
      <c r="K68" s="26">
        <v>1.25</v>
      </c>
      <c r="L68" s="30">
        <v>22.62</v>
      </c>
      <c r="M68" s="26">
        <v>11.12</v>
      </c>
      <c r="N68" s="26">
        <v>1.85</v>
      </c>
      <c r="O68" s="30">
        <v>4.16</v>
      </c>
      <c r="P68" s="30">
        <f>8.14+0.3</f>
        <v>8.4400000000000013</v>
      </c>
      <c r="Q68" s="35">
        <v>0.33055555555555555</v>
      </c>
    </row>
    <row r="69" spans="1:17" ht="16" x14ac:dyDescent="0.2">
      <c r="A69" s="49">
        <v>44069</v>
      </c>
      <c r="B69" s="30">
        <v>24.75</v>
      </c>
      <c r="C69" s="30">
        <v>24.35</v>
      </c>
      <c r="D69" s="30">
        <v>26.37</v>
      </c>
      <c r="E69" s="30">
        <v>26.35</v>
      </c>
      <c r="F69" s="30">
        <v>7.68</v>
      </c>
      <c r="G69" s="30">
        <v>6.96</v>
      </c>
      <c r="H69" s="30">
        <v>7.83</v>
      </c>
      <c r="I69" s="30">
        <v>7.71</v>
      </c>
      <c r="J69" s="34">
        <v>22.3</v>
      </c>
      <c r="K69" s="26">
        <v>1.25</v>
      </c>
      <c r="L69" s="30">
        <v>20.58</v>
      </c>
      <c r="M69" s="26">
        <v>16.48</v>
      </c>
      <c r="N69" s="26">
        <v>2.78</v>
      </c>
      <c r="O69" s="30">
        <v>3.61</v>
      </c>
      <c r="P69" s="30">
        <f>8.4+0.3</f>
        <v>8.7000000000000011</v>
      </c>
      <c r="Q69" s="35">
        <v>0.34722222222222227</v>
      </c>
    </row>
    <row r="70" spans="1:17" ht="16" x14ac:dyDescent="0.2">
      <c r="A70" s="49">
        <v>44062</v>
      </c>
      <c r="B70" s="30">
        <v>24.11</v>
      </c>
      <c r="C70" s="30">
        <v>23.89</v>
      </c>
      <c r="D70" s="30">
        <v>26.41</v>
      </c>
      <c r="E70" s="30">
        <v>26.52</v>
      </c>
      <c r="F70" s="30">
        <v>8.57</v>
      </c>
      <c r="G70" s="30">
        <v>7.13</v>
      </c>
      <c r="H70" s="30">
        <v>7.87</v>
      </c>
      <c r="I70" s="30">
        <v>7.68</v>
      </c>
      <c r="J70" s="34">
        <v>21.7</v>
      </c>
      <c r="K70" s="34">
        <v>1</v>
      </c>
      <c r="L70" s="30">
        <v>41.73</v>
      </c>
      <c r="M70" s="26">
        <v>32.71</v>
      </c>
      <c r="N70" s="26">
        <v>1.77</v>
      </c>
      <c r="O70" s="30">
        <v>3.66</v>
      </c>
      <c r="P70" s="30">
        <f>9.21+0.3</f>
        <v>9.5100000000000016</v>
      </c>
      <c r="Q70" s="35">
        <v>0.40416666666666662</v>
      </c>
    </row>
    <row r="71" spans="1:17" ht="16" x14ac:dyDescent="0.2">
      <c r="A71" s="49">
        <v>44055</v>
      </c>
      <c r="B71" s="30">
        <v>24.78</v>
      </c>
      <c r="C71" s="30">
        <v>22.37</v>
      </c>
      <c r="D71" s="30">
        <v>26.24</v>
      </c>
      <c r="E71" s="30">
        <v>26.81</v>
      </c>
      <c r="F71" s="30">
        <v>6.89</v>
      </c>
      <c r="G71" s="32">
        <v>2.4900000000000002</v>
      </c>
      <c r="H71" s="30">
        <v>7.7</v>
      </c>
      <c r="I71" s="30">
        <v>7.4</v>
      </c>
      <c r="J71" s="34">
        <v>27</v>
      </c>
      <c r="K71" s="26">
        <v>1.5</v>
      </c>
      <c r="L71" s="30">
        <v>27.59</v>
      </c>
      <c r="M71" s="30">
        <v>6.6</v>
      </c>
      <c r="N71" s="26">
        <v>1.25</v>
      </c>
      <c r="O71" s="30">
        <v>1.91</v>
      </c>
      <c r="P71" s="30">
        <f>0.3+9.31</f>
        <v>9.6100000000000012</v>
      </c>
      <c r="Q71" s="35">
        <v>0.34097222222222223</v>
      </c>
    </row>
    <row r="72" spans="1:17" s="18" customFormat="1" ht="16" x14ac:dyDescent="0.2">
      <c r="A72" s="49">
        <v>44050</v>
      </c>
      <c r="B72" s="51">
        <v>23.46</v>
      </c>
      <c r="C72" s="51">
        <v>22.22</v>
      </c>
      <c r="D72" s="51">
        <v>26.49</v>
      </c>
      <c r="E72" s="51">
        <v>26.85</v>
      </c>
      <c r="F72" s="51">
        <v>7.58</v>
      </c>
      <c r="G72" s="32">
        <v>2.86</v>
      </c>
      <c r="H72" s="51">
        <v>7.63</v>
      </c>
      <c r="I72" s="51">
        <v>7.18</v>
      </c>
      <c r="J72" s="53">
        <v>22.7</v>
      </c>
      <c r="K72" s="50">
        <v>1.3</v>
      </c>
      <c r="L72" s="51">
        <v>44.95</v>
      </c>
      <c r="M72" s="50">
        <v>8.86</v>
      </c>
      <c r="N72" s="51">
        <v>1.7</v>
      </c>
      <c r="O72" s="51">
        <v>2.2400000000000002</v>
      </c>
      <c r="P72" s="51">
        <v>7.44</v>
      </c>
      <c r="Q72" s="52">
        <v>0.42083333333333334</v>
      </c>
    </row>
    <row r="73" spans="1:17" ht="16" x14ac:dyDescent="0.2">
      <c r="A73" s="49">
        <v>44041</v>
      </c>
      <c r="B73" s="30">
        <v>25.84</v>
      </c>
      <c r="C73" s="30">
        <v>21.05</v>
      </c>
      <c r="D73" s="30">
        <v>25</v>
      </c>
      <c r="E73" s="30">
        <v>26.75</v>
      </c>
      <c r="F73" s="30">
        <v>9.01</v>
      </c>
      <c r="G73" s="32">
        <v>1.59</v>
      </c>
      <c r="H73" s="30">
        <v>8.06</v>
      </c>
      <c r="I73" s="30">
        <v>7.24</v>
      </c>
      <c r="J73" s="34">
        <v>26.8</v>
      </c>
      <c r="K73" s="26">
        <v>1.25</v>
      </c>
      <c r="L73" s="30">
        <v>23.23</v>
      </c>
      <c r="M73" s="26">
        <v>8.31</v>
      </c>
      <c r="N73" s="26">
        <v>1.58</v>
      </c>
      <c r="O73" s="30">
        <v>1.71</v>
      </c>
      <c r="P73" s="30">
        <v>8.7799999999999994</v>
      </c>
      <c r="Q73" s="35">
        <v>0.3923611111111111</v>
      </c>
    </row>
    <row r="74" spans="1:17" ht="16" x14ac:dyDescent="0.2">
      <c r="A74" s="49">
        <v>44034</v>
      </c>
      <c r="B74" s="30">
        <v>23.7</v>
      </c>
      <c r="C74" s="30">
        <v>20.99</v>
      </c>
      <c r="D74" s="30">
        <v>25.68</v>
      </c>
      <c r="E74" s="30">
        <v>26.22</v>
      </c>
      <c r="F74" s="30">
        <v>4.0999999999999996</v>
      </c>
      <c r="G74" s="32">
        <v>1.1599999999999999</v>
      </c>
      <c r="H74" s="30">
        <v>7.4</v>
      </c>
      <c r="I74" s="30">
        <v>7.15</v>
      </c>
      <c r="J74" s="34">
        <v>26.7</v>
      </c>
      <c r="K74" s="26">
        <v>1.5</v>
      </c>
      <c r="L74" s="30">
        <v>48.3</v>
      </c>
      <c r="M74" s="26">
        <v>8.49</v>
      </c>
      <c r="N74" s="26">
        <v>2.93</v>
      </c>
      <c r="O74" s="30">
        <v>1.06</v>
      </c>
      <c r="P74" s="30">
        <v>7.39</v>
      </c>
      <c r="Q74" s="35">
        <v>0.33194444444444443</v>
      </c>
    </row>
    <row r="75" spans="1:17" ht="16" x14ac:dyDescent="0.2">
      <c r="A75" s="58">
        <v>44027</v>
      </c>
      <c r="B75" s="75">
        <v>25.3</v>
      </c>
      <c r="C75" s="75">
        <v>21.73</v>
      </c>
      <c r="D75" s="75">
        <v>25.46</v>
      </c>
      <c r="E75" s="75">
        <v>25.96</v>
      </c>
      <c r="F75" s="75">
        <v>8.8000000000000007</v>
      </c>
      <c r="G75" s="75">
        <v>3.66</v>
      </c>
      <c r="H75" s="75">
        <v>8.18</v>
      </c>
      <c r="I75" s="75">
        <v>7.5</v>
      </c>
      <c r="J75" s="76">
        <v>23.4</v>
      </c>
      <c r="K75" s="75">
        <v>1.25</v>
      </c>
      <c r="L75" s="75">
        <v>26.36</v>
      </c>
      <c r="M75" s="75">
        <v>28.88</v>
      </c>
      <c r="N75" s="75">
        <v>2.2000000000000002</v>
      </c>
      <c r="O75" s="75">
        <v>2.44</v>
      </c>
      <c r="P75" s="75">
        <v>6.47</v>
      </c>
      <c r="Q75" s="77">
        <v>0.41666666666666669</v>
      </c>
    </row>
    <row r="76" spans="1:17" ht="16" x14ac:dyDescent="0.2">
      <c r="A76" s="66">
        <v>44020</v>
      </c>
      <c r="B76" s="68">
        <v>21.45</v>
      </c>
      <c r="C76" s="68">
        <v>19.61</v>
      </c>
      <c r="D76" s="68">
        <v>25.91</v>
      </c>
      <c r="E76" s="68">
        <v>26.16</v>
      </c>
      <c r="F76" s="68">
        <v>6.42</v>
      </c>
      <c r="G76" s="68">
        <v>4.96</v>
      </c>
      <c r="H76" s="56" t="s">
        <v>37</v>
      </c>
      <c r="I76" s="56" t="s">
        <v>37</v>
      </c>
      <c r="J76" s="56" t="s">
        <v>37</v>
      </c>
      <c r="K76" s="56" t="s">
        <v>37</v>
      </c>
      <c r="L76" s="68">
        <v>23.46</v>
      </c>
      <c r="M76" s="68">
        <v>66.5</v>
      </c>
      <c r="N76" s="67">
        <v>1.49</v>
      </c>
      <c r="O76" s="68">
        <v>3.3</v>
      </c>
      <c r="P76" s="68">
        <v>7.77</v>
      </c>
      <c r="Q76" s="69">
        <v>0.31666666666666665</v>
      </c>
    </row>
    <row r="77" spans="1:17" ht="16" x14ac:dyDescent="0.2">
      <c r="A77" s="58">
        <v>44013</v>
      </c>
      <c r="B77" s="59">
        <v>21.76</v>
      </c>
      <c r="C77" s="59">
        <v>18.73</v>
      </c>
      <c r="D77" s="59">
        <v>25.27</v>
      </c>
      <c r="E77" s="59">
        <v>26.04</v>
      </c>
      <c r="F77" s="59">
        <v>9.3699999999999992</v>
      </c>
      <c r="G77" s="59">
        <v>5.73</v>
      </c>
      <c r="H77" s="59">
        <v>7.99</v>
      </c>
      <c r="I77" s="59">
        <v>7.62</v>
      </c>
      <c r="J77" s="78">
        <v>23.9</v>
      </c>
      <c r="K77" s="60">
        <v>1.25</v>
      </c>
      <c r="L77" s="59">
        <v>32.67</v>
      </c>
      <c r="M77" s="59">
        <v>11.56</v>
      </c>
      <c r="N77" s="59">
        <v>2.63</v>
      </c>
      <c r="O77" s="59">
        <v>1.19</v>
      </c>
      <c r="P77" s="59">
        <v>9.25</v>
      </c>
      <c r="Q77" s="61">
        <v>0.40486111111111112</v>
      </c>
    </row>
    <row r="78" spans="1:17" s="20" customFormat="1" ht="16" x14ac:dyDescent="0.2">
      <c r="A78" s="66">
        <v>44005</v>
      </c>
      <c r="B78" s="68">
        <v>20.059999999999999</v>
      </c>
      <c r="C78" s="68">
        <v>17.420000000000002</v>
      </c>
      <c r="D78" s="68">
        <v>25.46</v>
      </c>
      <c r="E78" s="68">
        <v>25.79</v>
      </c>
      <c r="F78" s="68">
        <v>8.2200000000000006</v>
      </c>
      <c r="G78" s="68">
        <v>7.61</v>
      </c>
      <c r="H78" s="56" t="s">
        <v>37</v>
      </c>
      <c r="I78" s="56" t="s">
        <v>37</v>
      </c>
      <c r="J78" s="56" t="s">
        <v>37</v>
      </c>
      <c r="K78" s="56" t="s">
        <v>37</v>
      </c>
      <c r="L78" s="68">
        <v>12.61</v>
      </c>
      <c r="M78" s="68">
        <v>27.84</v>
      </c>
      <c r="N78" s="68">
        <v>0.75</v>
      </c>
      <c r="O78" s="68">
        <v>1.1599999999999999</v>
      </c>
      <c r="P78" s="68">
        <v>6.37</v>
      </c>
      <c r="Q78" s="69">
        <v>0.30624999999999997</v>
      </c>
    </row>
    <row r="79" spans="1:17" s="17" customFormat="1" ht="16" x14ac:dyDescent="0.2">
      <c r="A79" s="58">
        <v>43999</v>
      </c>
      <c r="B79" s="59">
        <v>18.84</v>
      </c>
      <c r="C79" s="59">
        <v>17.420000000000002</v>
      </c>
      <c r="D79" s="59">
        <v>25.31</v>
      </c>
      <c r="E79" s="59">
        <v>25.41</v>
      </c>
      <c r="F79" s="59">
        <v>9.4700000000000006</v>
      </c>
      <c r="G79" s="59">
        <v>8.67</v>
      </c>
      <c r="H79" s="59">
        <v>8.11</v>
      </c>
      <c r="I79" s="59">
        <v>7.9</v>
      </c>
      <c r="J79" s="78">
        <v>20.100000000000001</v>
      </c>
      <c r="K79" s="78">
        <v>2</v>
      </c>
      <c r="L79" s="59">
        <v>6.73</v>
      </c>
      <c r="M79" s="60">
        <v>12.58</v>
      </c>
      <c r="N79" s="59">
        <v>0.84</v>
      </c>
      <c r="O79" s="59">
        <v>1.32</v>
      </c>
      <c r="P79" s="59">
        <v>7.92</v>
      </c>
      <c r="Q79" s="61">
        <v>0.39583333333333331</v>
      </c>
    </row>
    <row r="80" spans="1:17" s="20" customFormat="1" ht="16" x14ac:dyDescent="0.2">
      <c r="A80" s="58">
        <v>43985</v>
      </c>
      <c r="B80" s="59">
        <v>17.850000000000001</v>
      </c>
      <c r="C80" s="59">
        <v>15.69</v>
      </c>
      <c r="D80" s="59">
        <v>25.06</v>
      </c>
      <c r="E80" s="59">
        <v>25.39</v>
      </c>
      <c r="F80" s="59">
        <v>9.14</v>
      </c>
      <c r="G80" s="59">
        <v>8.41</v>
      </c>
      <c r="H80" s="59">
        <v>8.25</v>
      </c>
      <c r="I80" s="59">
        <v>8.0500000000000007</v>
      </c>
      <c r="J80" s="78">
        <v>25.1</v>
      </c>
      <c r="K80" s="60">
        <v>1.9</v>
      </c>
      <c r="L80" s="59">
        <v>12.74</v>
      </c>
      <c r="M80" s="60">
        <v>13.39</v>
      </c>
      <c r="N80" s="60">
        <v>1.1200000000000001</v>
      </c>
      <c r="O80" s="59">
        <v>1.91</v>
      </c>
      <c r="P80" s="59">
        <v>10.1</v>
      </c>
      <c r="Q80" s="61">
        <v>0.40763888888888888</v>
      </c>
    </row>
    <row r="81" spans="1:17" s="17" customFormat="1" ht="16" x14ac:dyDescent="0.2">
      <c r="A81" s="33"/>
      <c r="B81" s="30"/>
      <c r="C81" s="30"/>
      <c r="D81" s="30"/>
      <c r="E81" s="30"/>
      <c r="F81" s="30"/>
      <c r="G81" s="30"/>
      <c r="H81" s="30"/>
      <c r="I81" s="30"/>
      <c r="J81" s="34"/>
      <c r="K81" s="26"/>
      <c r="L81" s="30"/>
      <c r="M81" s="26"/>
      <c r="N81" s="30"/>
      <c r="O81" s="30"/>
      <c r="P81" s="30"/>
      <c r="Q81" s="35"/>
    </row>
    <row r="82" spans="1:17" s="17" customFormat="1" ht="16" x14ac:dyDescent="0.2">
      <c r="A82" s="37" t="s">
        <v>23</v>
      </c>
      <c r="B82" s="34"/>
      <c r="C82" s="34"/>
      <c r="D82" s="26"/>
      <c r="E82" s="79"/>
      <c r="F82" s="26"/>
      <c r="G82" s="30"/>
      <c r="H82" s="26"/>
      <c r="I82" s="26"/>
      <c r="J82" s="26"/>
      <c r="K82" s="26"/>
      <c r="L82" s="34"/>
      <c r="M82" s="38"/>
      <c r="N82" s="38"/>
      <c r="O82" s="30"/>
      <c r="P82" s="34"/>
      <c r="Q82" s="38"/>
    </row>
    <row r="83" spans="1:17" s="17" customFormat="1" ht="16" x14ac:dyDescent="0.2">
      <c r="A83" s="49">
        <v>44132</v>
      </c>
      <c r="B83" s="30">
        <v>16.170000000000002</v>
      </c>
      <c r="C83" s="30">
        <v>16.82</v>
      </c>
      <c r="D83" s="30">
        <v>27.59</v>
      </c>
      <c r="E83" s="30">
        <v>28.1</v>
      </c>
      <c r="F83" s="30">
        <v>8.59</v>
      </c>
      <c r="G83" s="30">
        <v>7.55</v>
      </c>
      <c r="H83" s="30">
        <v>7.78</v>
      </c>
      <c r="I83" s="30">
        <v>7.65</v>
      </c>
      <c r="J83" s="34">
        <v>12.7</v>
      </c>
      <c r="K83" s="34">
        <v>1.5</v>
      </c>
      <c r="L83" s="30">
        <v>42.93</v>
      </c>
      <c r="M83" s="30">
        <v>11</v>
      </c>
      <c r="N83" s="30">
        <v>0.92</v>
      </c>
      <c r="O83" s="30">
        <v>1.6</v>
      </c>
      <c r="P83" s="30">
        <f>10.33+0.3</f>
        <v>10.63</v>
      </c>
      <c r="Q83" s="35">
        <v>0.47916666666666669</v>
      </c>
    </row>
    <row r="84" spans="1:17" s="17" customFormat="1" ht="16" x14ac:dyDescent="0.2">
      <c r="A84" s="49">
        <v>44126</v>
      </c>
      <c r="B84" s="30">
        <v>17.38</v>
      </c>
      <c r="C84" s="30">
        <v>17.02</v>
      </c>
      <c r="D84" s="30">
        <v>26.92</v>
      </c>
      <c r="E84" s="30">
        <v>27.22</v>
      </c>
      <c r="F84" s="30">
        <v>9.4600000000000009</v>
      </c>
      <c r="G84" s="30">
        <v>7.57</v>
      </c>
      <c r="H84" s="30">
        <v>7.76</v>
      </c>
      <c r="I84" s="30">
        <v>7.62</v>
      </c>
      <c r="J84" s="34">
        <v>19.3</v>
      </c>
      <c r="K84" s="34">
        <v>2</v>
      </c>
      <c r="L84" s="30">
        <v>29.74</v>
      </c>
      <c r="M84" s="26">
        <v>10.78</v>
      </c>
      <c r="N84" s="30">
        <v>0.76</v>
      </c>
      <c r="O84" s="30">
        <v>1.61</v>
      </c>
      <c r="P84" s="30">
        <f>8.51+0.3</f>
        <v>8.81</v>
      </c>
      <c r="Q84" s="35">
        <v>0.43055555555555558</v>
      </c>
    </row>
    <row r="85" spans="1:17" s="17" customFormat="1" ht="16" x14ac:dyDescent="0.2">
      <c r="A85" s="49">
        <v>44118</v>
      </c>
      <c r="B85" s="30">
        <v>17.72</v>
      </c>
      <c r="C85" s="30">
        <v>17.89</v>
      </c>
      <c r="D85" s="30">
        <v>27.2</v>
      </c>
      <c r="E85" s="30">
        <v>27.32</v>
      </c>
      <c r="F85" s="26">
        <v>8.11</v>
      </c>
      <c r="G85" s="30">
        <v>7.56</v>
      </c>
      <c r="H85" s="30">
        <v>7.73</v>
      </c>
      <c r="I85" s="26">
        <v>7.67</v>
      </c>
      <c r="J85" s="26">
        <v>15.1</v>
      </c>
      <c r="K85" s="26">
        <v>2.25</v>
      </c>
      <c r="L85" s="30">
        <v>7.16</v>
      </c>
      <c r="M85" s="26">
        <v>7.55</v>
      </c>
      <c r="N85" s="26">
        <v>1.31</v>
      </c>
      <c r="O85" s="30">
        <v>2.66</v>
      </c>
      <c r="P85" s="30">
        <f>10.64+0.3</f>
        <v>10.940000000000001</v>
      </c>
      <c r="Q85" s="35">
        <v>0.41666666666666669</v>
      </c>
    </row>
    <row r="86" spans="1:17" s="17" customFormat="1" ht="16" x14ac:dyDescent="0.2">
      <c r="A86" s="49">
        <v>44111</v>
      </c>
      <c r="B86" s="30">
        <v>19.329999999999998</v>
      </c>
      <c r="C86" s="30">
        <v>19.489999999999998</v>
      </c>
      <c r="D86" s="26">
        <v>27.05</v>
      </c>
      <c r="E86" s="30">
        <v>27.16</v>
      </c>
      <c r="F86" s="26">
        <v>8.99</v>
      </c>
      <c r="G86" s="30">
        <v>8.68</v>
      </c>
      <c r="H86" s="30">
        <v>7.96</v>
      </c>
      <c r="I86" s="26">
        <v>7.89</v>
      </c>
      <c r="J86" s="26">
        <v>17.7</v>
      </c>
      <c r="K86" s="26">
        <v>1.75</v>
      </c>
      <c r="L86" s="30">
        <v>38.18</v>
      </c>
      <c r="M86" s="26">
        <v>47.47</v>
      </c>
      <c r="N86" s="26">
        <v>1.08</v>
      </c>
      <c r="O86" s="30">
        <v>1.71</v>
      </c>
      <c r="P86" s="30">
        <f>8.71+0.3</f>
        <v>9.0100000000000016</v>
      </c>
      <c r="Q86" s="35">
        <v>0.3527777777777778</v>
      </c>
    </row>
    <row r="87" spans="1:17" s="17" customFormat="1" ht="16" x14ac:dyDescent="0.2">
      <c r="A87" s="49">
        <v>44105</v>
      </c>
      <c r="B87" s="30">
        <v>20.23</v>
      </c>
      <c r="C87" s="30">
        <v>20.25</v>
      </c>
      <c r="D87" s="26">
        <v>27.16</v>
      </c>
      <c r="E87" s="30">
        <v>27.22</v>
      </c>
      <c r="F87" s="26">
        <v>7.58</v>
      </c>
      <c r="G87" s="30">
        <v>7.01</v>
      </c>
      <c r="H87" s="30">
        <v>7.6</v>
      </c>
      <c r="I87" s="26">
        <v>7.53</v>
      </c>
      <c r="J87" s="26">
        <v>18.3</v>
      </c>
      <c r="K87" s="26">
        <v>2.5</v>
      </c>
      <c r="L87" s="30">
        <v>21.13</v>
      </c>
      <c r="M87" s="26">
        <v>15.44</v>
      </c>
      <c r="N87" s="26">
        <v>1.42</v>
      </c>
      <c r="O87" s="30">
        <v>1.27</v>
      </c>
      <c r="P87" s="30">
        <f>9.4+0.3</f>
        <v>9.7000000000000011</v>
      </c>
      <c r="Q87" s="35">
        <v>0.36249999999999999</v>
      </c>
    </row>
    <row r="88" spans="1:17" s="17" customFormat="1" ht="16" x14ac:dyDescent="0.2">
      <c r="A88" s="49">
        <v>44097</v>
      </c>
      <c r="B88" s="30">
        <v>19.77</v>
      </c>
      <c r="C88" s="30">
        <v>19.7</v>
      </c>
      <c r="D88" s="26">
        <v>26.81</v>
      </c>
      <c r="E88" s="30">
        <v>26.82</v>
      </c>
      <c r="F88" s="26">
        <v>7.62</v>
      </c>
      <c r="G88" s="30">
        <v>7.52</v>
      </c>
      <c r="H88" s="30">
        <v>7.7</v>
      </c>
      <c r="I88" s="26">
        <v>7.69</v>
      </c>
      <c r="J88" s="26">
        <v>18.3</v>
      </c>
      <c r="K88" s="26">
        <v>2.25</v>
      </c>
      <c r="L88" s="30">
        <v>9.52</v>
      </c>
      <c r="M88" s="30">
        <v>13.3</v>
      </c>
      <c r="N88" s="26">
        <v>1.05</v>
      </c>
      <c r="O88" s="30">
        <v>1.63</v>
      </c>
      <c r="P88" s="30">
        <f>8.96+0.3</f>
        <v>9.2600000000000016</v>
      </c>
      <c r="Q88" s="35">
        <v>0.37986111111111115</v>
      </c>
    </row>
    <row r="89" spans="1:17" s="17" customFormat="1" ht="16" x14ac:dyDescent="0.2">
      <c r="A89" s="49">
        <v>44090</v>
      </c>
      <c r="B89" s="30">
        <v>22.46</v>
      </c>
      <c r="C89" s="30">
        <v>22.51</v>
      </c>
      <c r="D89" s="30">
        <v>26.9</v>
      </c>
      <c r="E89" s="30">
        <v>26.94</v>
      </c>
      <c r="F89" s="26">
        <v>6.94</v>
      </c>
      <c r="G89" s="30">
        <v>6.23</v>
      </c>
      <c r="H89" s="26">
        <v>7.69</v>
      </c>
      <c r="I89" s="26">
        <v>7.64</v>
      </c>
      <c r="J89" s="26">
        <v>19.5</v>
      </c>
      <c r="K89" s="26">
        <v>1.5</v>
      </c>
      <c r="L89" s="30">
        <v>12.61</v>
      </c>
      <c r="M89" s="26">
        <v>13.54</v>
      </c>
      <c r="N89" s="30">
        <v>1.5</v>
      </c>
      <c r="O89" s="30">
        <v>2.6</v>
      </c>
      <c r="P89" s="30">
        <f>10.8+0.3</f>
        <v>11.100000000000001</v>
      </c>
      <c r="Q89" s="35">
        <v>0.4236111111111111</v>
      </c>
    </row>
    <row r="90" spans="1:17" s="22" customFormat="1" ht="16" x14ac:dyDescent="0.2">
      <c r="A90" s="39">
        <v>44083</v>
      </c>
      <c r="B90" s="40">
        <v>23.9</v>
      </c>
      <c r="C90" s="40">
        <v>23.3</v>
      </c>
      <c r="D90" s="42">
        <v>27.1</v>
      </c>
      <c r="E90" s="42">
        <v>27.27</v>
      </c>
      <c r="F90" s="42">
        <v>7.37</v>
      </c>
      <c r="G90" s="42">
        <v>5.04</v>
      </c>
      <c r="H90" s="41">
        <v>8.01</v>
      </c>
      <c r="I90" s="41">
        <v>7.59</v>
      </c>
      <c r="J90" s="40">
        <v>22.4</v>
      </c>
      <c r="K90" s="41">
        <v>1.25</v>
      </c>
      <c r="L90" s="42" t="s">
        <v>37</v>
      </c>
      <c r="M90" s="41" t="s">
        <v>37</v>
      </c>
      <c r="N90" s="42">
        <v>1.2</v>
      </c>
      <c r="O90" s="42">
        <v>1.63</v>
      </c>
      <c r="P90" s="42">
        <f>9.25+0.15</f>
        <v>9.4</v>
      </c>
      <c r="Q90" s="44">
        <v>0.36944444444444446</v>
      </c>
    </row>
    <row r="91" spans="1:17" s="17" customFormat="1" ht="16" x14ac:dyDescent="0.2">
      <c r="A91" s="49">
        <v>44077</v>
      </c>
      <c r="B91" s="30">
        <v>23.42</v>
      </c>
      <c r="C91" s="30">
        <v>23.12</v>
      </c>
      <c r="D91" s="26">
        <v>27.21</v>
      </c>
      <c r="E91" s="30">
        <v>27.46</v>
      </c>
      <c r="F91" s="30">
        <v>6.6</v>
      </c>
      <c r="G91" s="30">
        <v>3.73</v>
      </c>
      <c r="H91" s="26">
        <v>7.67</v>
      </c>
      <c r="I91" s="26">
        <v>7.43</v>
      </c>
      <c r="J91" s="34">
        <v>24</v>
      </c>
      <c r="K91" s="26">
        <v>1.5</v>
      </c>
      <c r="L91" s="30">
        <v>25.47</v>
      </c>
      <c r="M91" s="26">
        <v>11.61</v>
      </c>
      <c r="N91" s="26">
        <v>1.42</v>
      </c>
      <c r="O91" s="30">
        <v>4.8099999999999996</v>
      </c>
      <c r="P91" s="30">
        <f>8.45+0.3</f>
        <v>8.75</v>
      </c>
      <c r="Q91" s="35">
        <v>0.3444444444444445</v>
      </c>
    </row>
    <row r="92" spans="1:17" s="17" customFormat="1" ht="16" x14ac:dyDescent="0.2">
      <c r="A92" s="49">
        <v>44069</v>
      </c>
      <c r="B92" s="30">
        <v>24.58</v>
      </c>
      <c r="C92" s="30">
        <v>24.14</v>
      </c>
      <c r="D92" s="26">
        <v>26.46</v>
      </c>
      <c r="E92" s="30">
        <v>26.58</v>
      </c>
      <c r="F92" s="26">
        <v>8.15</v>
      </c>
      <c r="G92" s="30">
        <v>5.28</v>
      </c>
      <c r="H92" s="26">
        <v>7.85</v>
      </c>
      <c r="I92" s="26">
        <v>7.51</v>
      </c>
      <c r="J92" s="26">
        <v>21.1</v>
      </c>
      <c r="K92" s="26">
        <v>1.3</v>
      </c>
      <c r="L92" s="30">
        <v>30.89</v>
      </c>
      <c r="M92" s="26">
        <v>23.54</v>
      </c>
      <c r="N92" s="26">
        <v>1.79</v>
      </c>
      <c r="O92" s="30">
        <v>6.19</v>
      </c>
      <c r="P92" s="30">
        <f>9.71+0.3</f>
        <v>10.010000000000002</v>
      </c>
      <c r="Q92" s="35">
        <v>0.36180555555555555</v>
      </c>
    </row>
    <row r="93" spans="1:17" s="17" customFormat="1" ht="16" x14ac:dyDescent="0.2">
      <c r="A93" s="49">
        <v>44062</v>
      </c>
      <c r="B93" s="30">
        <v>23.94</v>
      </c>
      <c r="C93" s="30">
        <v>23.75</v>
      </c>
      <c r="D93" s="26">
        <v>26.36</v>
      </c>
      <c r="E93" s="30">
        <v>26.69</v>
      </c>
      <c r="F93" s="26">
        <v>8.59</v>
      </c>
      <c r="G93" s="30">
        <v>6.3</v>
      </c>
      <c r="H93" s="30">
        <v>7.9</v>
      </c>
      <c r="I93" s="26">
        <v>7.66</v>
      </c>
      <c r="J93" s="26">
        <v>21.1</v>
      </c>
      <c r="K93" s="34">
        <v>1</v>
      </c>
      <c r="L93" s="30">
        <v>49.12</v>
      </c>
      <c r="M93" s="26">
        <v>26.71</v>
      </c>
      <c r="N93" s="26">
        <v>1.78</v>
      </c>
      <c r="O93" s="30">
        <v>4.87</v>
      </c>
      <c r="P93" s="30">
        <f>10.2+0.3</f>
        <v>10.5</v>
      </c>
      <c r="Q93" s="35">
        <v>0.4145833333333333</v>
      </c>
    </row>
    <row r="94" spans="1:17" s="17" customFormat="1" ht="16" x14ac:dyDescent="0.2">
      <c r="A94" s="58">
        <v>44055</v>
      </c>
      <c r="B94" s="59">
        <v>24.69</v>
      </c>
      <c r="C94" s="59">
        <v>21.32</v>
      </c>
      <c r="D94" s="59">
        <v>26.44</v>
      </c>
      <c r="E94" s="59">
        <v>27.12</v>
      </c>
      <c r="F94" s="59">
        <v>7.4</v>
      </c>
      <c r="G94" s="80">
        <v>2.2400000000000002</v>
      </c>
      <c r="H94" s="59">
        <v>7.74</v>
      </c>
      <c r="I94" s="59">
        <v>7.2</v>
      </c>
      <c r="J94" s="78">
        <v>26.4</v>
      </c>
      <c r="K94" s="60">
        <v>1.75</v>
      </c>
      <c r="L94" s="60">
        <v>22.97</v>
      </c>
      <c r="M94" s="59">
        <v>4.3</v>
      </c>
      <c r="N94" s="60">
        <v>1.06</v>
      </c>
      <c r="O94" s="59">
        <v>1.78</v>
      </c>
      <c r="P94" s="59">
        <f>0.3+9.84</f>
        <v>10.14</v>
      </c>
      <c r="Q94" s="61">
        <v>0.35138888888888892</v>
      </c>
    </row>
    <row r="95" spans="1:17" s="17" customFormat="1" ht="16" x14ac:dyDescent="0.2">
      <c r="A95" s="58">
        <v>44050</v>
      </c>
      <c r="B95" s="59">
        <v>23.46</v>
      </c>
      <c r="C95" s="59">
        <v>22.15</v>
      </c>
      <c r="D95" s="59">
        <v>26.6</v>
      </c>
      <c r="E95" s="59">
        <v>26.89</v>
      </c>
      <c r="F95" s="59">
        <v>8.31</v>
      </c>
      <c r="G95" s="80">
        <v>2.83</v>
      </c>
      <c r="H95" s="59">
        <v>7.74</v>
      </c>
      <c r="I95" s="59">
        <v>7.19</v>
      </c>
      <c r="J95" s="78">
        <v>23</v>
      </c>
      <c r="K95" s="60">
        <v>1.25</v>
      </c>
      <c r="L95" s="60">
        <v>38.43</v>
      </c>
      <c r="M95" s="60">
        <v>9.39</v>
      </c>
      <c r="N95" s="60">
        <v>1.78</v>
      </c>
      <c r="O95" s="59">
        <v>3.71</v>
      </c>
      <c r="P95" s="59">
        <v>8.86</v>
      </c>
      <c r="Q95" s="61">
        <v>0.43194444444444446</v>
      </c>
    </row>
    <row r="96" spans="1:17" s="17" customFormat="1" ht="16" x14ac:dyDescent="0.2">
      <c r="A96" s="58">
        <v>44041</v>
      </c>
      <c r="B96" s="59">
        <v>25.71</v>
      </c>
      <c r="C96" s="59">
        <v>20.149999999999999</v>
      </c>
      <c r="D96" s="59">
        <v>26.2</v>
      </c>
      <c r="E96" s="59">
        <v>26.98</v>
      </c>
      <c r="F96" s="59">
        <v>10.82</v>
      </c>
      <c r="G96" s="80">
        <v>1.36</v>
      </c>
      <c r="H96" s="59">
        <v>8.25</v>
      </c>
      <c r="I96" s="59">
        <v>7.23</v>
      </c>
      <c r="J96" s="78">
        <v>27.3</v>
      </c>
      <c r="K96" s="60">
        <v>0.8</v>
      </c>
      <c r="L96" s="60">
        <v>74.67</v>
      </c>
      <c r="M96" s="60">
        <v>11.65</v>
      </c>
      <c r="N96" s="60">
        <v>2.74</v>
      </c>
      <c r="O96" s="59">
        <v>0.86</v>
      </c>
      <c r="P96" s="59">
        <v>10.199999999999999</v>
      </c>
      <c r="Q96" s="61">
        <v>0.40138888888888885</v>
      </c>
    </row>
    <row r="97" spans="1:17" ht="16" x14ac:dyDescent="0.2">
      <c r="A97" s="58">
        <v>44034</v>
      </c>
      <c r="B97" s="59">
        <v>24.34</v>
      </c>
      <c r="C97" s="59">
        <v>20.82</v>
      </c>
      <c r="D97" s="60">
        <v>25.54</v>
      </c>
      <c r="E97" s="59">
        <v>26.24</v>
      </c>
      <c r="F97" s="60">
        <v>6.45</v>
      </c>
      <c r="G97" s="80">
        <v>1.68</v>
      </c>
      <c r="H97" s="60">
        <v>7.74</v>
      </c>
      <c r="I97" s="60">
        <v>7.19</v>
      </c>
      <c r="J97" s="60">
        <v>25.6</v>
      </c>
      <c r="K97" s="60">
        <v>1.3</v>
      </c>
      <c r="L97" s="59">
        <v>27.03</v>
      </c>
      <c r="M97" s="60">
        <v>6.48</v>
      </c>
      <c r="N97" s="60">
        <v>1.92</v>
      </c>
      <c r="O97" s="59">
        <v>1.18</v>
      </c>
      <c r="P97" s="59">
        <v>8.4</v>
      </c>
      <c r="Q97" s="61">
        <v>0.34097222222222223</v>
      </c>
    </row>
    <row r="98" spans="1:17" ht="16" x14ac:dyDescent="0.2">
      <c r="A98" s="58">
        <v>44027</v>
      </c>
      <c r="B98" s="59">
        <v>24.1</v>
      </c>
      <c r="C98" s="59">
        <v>20.41</v>
      </c>
      <c r="D98" s="60">
        <v>25.64</v>
      </c>
      <c r="E98" s="59">
        <v>26.26</v>
      </c>
      <c r="F98" s="60">
        <v>10.15</v>
      </c>
      <c r="G98" s="80">
        <v>2.52</v>
      </c>
      <c r="H98" s="60">
        <v>8.24</v>
      </c>
      <c r="I98" s="60">
        <v>7.41</v>
      </c>
      <c r="J98" s="60">
        <v>22.6</v>
      </c>
      <c r="K98" s="78">
        <v>1.5</v>
      </c>
      <c r="L98" s="59">
        <v>22.44</v>
      </c>
      <c r="M98" s="60">
        <v>13.64</v>
      </c>
      <c r="N98" s="60">
        <v>1.88</v>
      </c>
      <c r="O98" s="59">
        <v>3.93</v>
      </c>
      <c r="P98" s="59">
        <v>9.93</v>
      </c>
      <c r="Q98" s="61">
        <v>0.43263888888888885</v>
      </c>
    </row>
    <row r="99" spans="1:17" ht="16" x14ac:dyDescent="0.2">
      <c r="A99" s="66">
        <v>44020</v>
      </c>
      <c r="B99" s="68">
        <v>21.28</v>
      </c>
      <c r="C99" s="68">
        <v>19.46</v>
      </c>
      <c r="D99" s="67">
        <v>26.03</v>
      </c>
      <c r="E99" s="68">
        <v>26.26</v>
      </c>
      <c r="F99" s="67">
        <v>7.48</v>
      </c>
      <c r="G99" s="68">
        <v>6.54</v>
      </c>
      <c r="H99" s="56" t="s">
        <v>37</v>
      </c>
      <c r="I99" s="56" t="s">
        <v>37</v>
      </c>
      <c r="J99" s="56" t="s">
        <v>37</v>
      </c>
      <c r="K99" s="56" t="s">
        <v>37</v>
      </c>
      <c r="L99" s="68">
        <v>23.31</v>
      </c>
      <c r="M99" s="68">
        <v>32.4</v>
      </c>
      <c r="N99" s="68">
        <v>0.9</v>
      </c>
      <c r="O99" s="68">
        <v>2.39</v>
      </c>
      <c r="P99" s="68">
        <v>8.89</v>
      </c>
      <c r="Q99" s="69">
        <v>0.3263888888888889</v>
      </c>
    </row>
    <row r="100" spans="1:17" s="19" customFormat="1" ht="16" x14ac:dyDescent="0.2">
      <c r="A100" s="58">
        <v>44013</v>
      </c>
      <c r="B100" s="59">
        <v>20.91</v>
      </c>
      <c r="C100" s="59">
        <v>17.02</v>
      </c>
      <c r="D100" s="60">
        <v>25.94</v>
      </c>
      <c r="E100" s="59">
        <v>26.29</v>
      </c>
      <c r="F100" s="60">
        <v>8.58</v>
      </c>
      <c r="G100" s="59">
        <v>4.5199999999999996</v>
      </c>
      <c r="H100" s="60">
        <v>8.01</v>
      </c>
      <c r="I100" s="59">
        <v>7.52</v>
      </c>
      <c r="J100" s="60">
        <v>26.6</v>
      </c>
      <c r="K100" s="60">
        <v>1.75</v>
      </c>
      <c r="L100" s="59">
        <v>25.33</v>
      </c>
      <c r="M100" s="60">
        <v>8.17</v>
      </c>
      <c r="N100" s="60">
        <v>1.45</v>
      </c>
      <c r="O100" s="59">
        <v>3.97</v>
      </c>
      <c r="P100" s="59">
        <v>10.69</v>
      </c>
      <c r="Q100" s="61">
        <v>0.4145833333333333</v>
      </c>
    </row>
    <row r="101" spans="1:17" ht="16" x14ac:dyDescent="0.2">
      <c r="A101" s="66">
        <v>44005</v>
      </c>
      <c r="B101" s="68">
        <v>20.81</v>
      </c>
      <c r="C101" s="68">
        <v>16.16</v>
      </c>
      <c r="D101" s="67">
        <v>25.47</v>
      </c>
      <c r="E101" s="68">
        <v>25.88</v>
      </c>
      <c r="F101" s="67">
        <v>8.49</v>
      </c>
      <c r="G101" s="68">
        <v>7.09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68">
        <v>10.31</v>
      </c>
      <c r="M101" s="67">
        <v>15.51</v>
      </c>
      <c r="N101" s="67">
        <v>0.74</v>
      </c>
      <c r="O101" s="68">
        <v>2.74</v>
      </c>
      <c r="P101" s="68">
        <v>8.69</v>
      </c>
      <c r="Q101" s="69">
        <v>0.31597222222222221</v>
      </c>
    </row>
    <row r="102" spans="1:17" s="19" customFormat="1" ht="16" x14ac:dyDescent="0.2">
      <c r="A102" s="58">
        <v>43999</v>
      </c>
      <c r="B102" s="59">
        <v>18.309999999999999</v>
      </c>
      <c r="C102" s="59" t="s">
        <v>40</v>
      </c>
      <c r="D102" s="60">
        <v>25.47</v>
      </c>
      <c r="E102" s="59" t="s">
        <v>40</v>
      </c>
      <c r="F102" s="60">
        <v>8.56</v>
      </c>
      <c r="G102" s="59" t="s">
        <v>40</v>
      </c>
      <c r="H102" s="60">
        <v>7.99</v>
      </c>
      <c r="I102" s="59" t="s">
        <v>40</v>
      </c>
      <c r="J102" s="60">
        <v>19.3</v>
      </c>
      <c r="K102" s="78">
        <v>2</v>
      </c>
      <c r="L102" s="59">
        <v>7.81</v>
      </c>
      <c r="M102" s="59" t="s">
        <v>40</v>
      </c>
      <c r="N102" s="59">
        <v>0.8</v>
      </c>
      <c r="O102" s="59" t="s">
        <v>40</v>
      </c>
      <c r="P102" s="59" t="s">
        <v>40</v>
      </c>
      <c r="Q102" s="61">
        <v>0.40972222222222227</v>
      </c>
    </row>
    <row r="103" spans="1:17" ht="16" x14ac:dyDescent="0.2">
      <c r="A103" s="58">
        <v>43985</v>
      </c>
      <c r="B103" s="59">
        <v>17.489999999999998</v>
      </c>
      <c r="C103" s="59">
        <v>14.35</v>
      </c>
      <c r="D103" s="60">
        <v>25.11</v>
      </c>
      <c r="E103" s="59">
        <v>25.67</v>
      </c>
      <c r="F103" s="60">
        <v>10.28</v>
      </c>
      <c r="G103" s="59">
        <v>7.2</v>
      </c>
      <c r="H103" s="59">
        <v>8.3000000000000007</v>
      </c>
      <c r="I103" s="60">
        <v>7.89</v>
      </c>
      <c r="J103" s="60">
        <v>21.7</v>
      </c>
      <c r="K103" s="78">
        <v>2</v>
      </c>
      <c r="L103" s="59">
        <v>12.45</v>
      </c>
      <c r="M103" s="60">
        <v>9.76</v>
      </c>
      <c r="N103" s="60">
        <v>1.04</v>
      </c>
      <c r="O103" s="59">
        <v>2.67</v>
      </c>
      <c r="P103" s="59">
        <v>10.84</v>
      </c>
      <c r="Q103" s="81">
        <v>0.41736111111111113</v>
      </c>
    </row>
    <row r="104" spans="1:17" ht="16" x14ac:dyDescent="0.2">
      <c r="A104" s="58"/>
      <c r="B104" s="59"/>
      <c r="C104" s="59"/>
      <c r="D104" s="60"/>
      <c r="E104" s="59"/>
      <c r="F104" s="60"/>
      <c r="G104" s="59"/>
      <c r="H104" s="59"/>
      <c r="I104" s="60"/>
      <c r="J104" s="60"/>
      <c r="K104" s="78"/>
      <c r="L104" s="59"/>
      <c r="M104" s="60"/>
      <c r="N104" s="60"/>
      <c r="O104" s="59"/>
      <c r="P104" s="59"/>
      <c r="Q104" s="81"/>
    </row>
    <row r="105" spans="1:17" ht="16" x14ac:dyDescent="0.2">
      <c r="A105" s="58" t="s">
        <v>41</v>
      </c>
      <c r="B105" s="59"/>
      <c r="C105" s="59"/>
      <c r="D105" s="60"/>
      <c r="E105" s="59"/>
      <c r="F105" s="60"/>
      <c r="G105" s="59"/>
      <c r="H105" s="59"/>
      <c r="I105" s="60"/>
      <c r="J105" s="60"/>
      <c r="K105" s="78"/>
      <c r="L105" s="59"/>
      <c r="M105" s="60"/>
      <c r="N105" s="60"/>
      <c r="O105" s="59"/>
      <c r="P105" s="59"/>
      <c r="Q105" s="81"/>
    </row>
    <row r="106" spans="1:17" ht="16" x14ac:dyDescent="0.2">
      <c r="A106" s="33"/>
      <c r="B106" s="30"/>
      <c r="C106" s="30"/>
      <c r="D106" s="26"/>
      <c r="E106" s="30"/>
      <c r="F106" s="26"/>
      <c r="G106" s="32"/>
      <c r="H106" s="26"/>
      <c r="I106" s="30"/>
      <c r="J106" s="26"/>
      <c r="K106" s="26"/>
      <c r="L106" s="30"/>
      <c r="M106" s="30"/>
      <c r="N106" s="30"/>
      <c r="O106" s="30"/>
      <c r="P106" s="30"/>
      <c r="Q106" s="35"/>
    </row>
    <row r="107" spans="1:17" ht="16" x14ac:dyDescent="0.2">
      <c r="A107" s="37" t="s">
        <v>24</v>
      </c>
      <c r="B107" s="34"/>
      <c r="C107" s="34"/>
      <c r="D107" s="26"/>
      <c r="E107" s="30"/>
      <c r="F107" s="26"/>
      <c r="G107" s="30"/>
      <c r="H107" s="26"/>
      <c r="I107" s="26"/>
      <c r="J107" s="26"/>
      <c r="K107" s="26"/>
      <c r="L107" s="34"/>
      <c r="M107" s="26"/>
      <c r="N107" s="26"/>
      <c r="O107" s="30"/>
      <c r="P107" s="34"/>
      <c r="Q107" s="26"/>
    </row>
    <row r="108" spans="1:17" ht="16" x14ac:dyDescent="0.2">
      <c r="A108" s="49">
        <v>44132</v>
      </c>
      <c r="B108" s="30">
        <v>16.7</v>
      </c>
      <c r="C108" s="30">
        <v>16.93</v>
      </c>
      <c r="D108" s="30">
        <v>28.09</v>
      </c>
      <c r="E108" s="30">
        <v>28.21</v>
      </c>
      <c r="F108" s="30">
        <v>7.76</v>
      </c>
      <c r="G108" s="30">
        <v>7.2</v>
      </c>
      <c r="H108" s="30">
        <v>7.7</v>
      </c>
      <c r="I108" s="30">
        <v>7.62</v>
      </c>
      <c r="J108" s="34">
        <v>12.6</v>
      </c>
      <c r="K108" s="30">
        <v>1.75</v>
      </c>
      <c r="L108" s="30">
        <v>13.42</v>
      </c>
      <c r="M108" s="26">
        <v>5.65</v>
      </c>
      <c r="N108" s="30">
        <v>1.34</v>
      </c>
      <c r="O108" s="30">
        <v>1.93</v>
      </c>
      <c r="P108" s="30">
        <f>6.1+0.3</f>
        <v>6.3999999999999995</v>
      </c>
      <c r="Q108" s="35">
        <v>0.49444444444444446</v>
      </c>
    </row>
    <row r="109" spans="1:17" ht="16" x14ac:dyDescent="0.2">
      <c r="A109" s="49">
        <v>44126</v>
      </c>
      <c r="B109" s="30">
        <v>17.399999999999999</v>
      </c>
      <c r="C109" s="30">
        <v>17.14</v>
      </c>
      <c r="D109" s="30">
        <v>26.93</v>
      </c>
      <c r="E109" s="30">
        <v>27.26</v>
      </c>
      <c r="F109" s="30">
        <v>9.7100000000000009</v>
      </c>
      <c r="G109" s="30">
        <v>7.98</v>
      </c>
      <c r="H109" s="30">
        <v>7.82</v>
      </c>
      <c r="I109" s="30">
        <v>7.62</v>
      </c>
      <c r="J109" s="34">
        <v>19.8</v>
      </c>
      <c r="K109" s="30">
        <v>1.75</v>
      </c>
      <c r="L109" s="30">
        <v>39.4</v>
      </c>
      <c r="M109" s="26">
        <v>6.94</v>
      </c>
      <c r="N109" s="30">
        <v>0.84</v>
      </c>
      <c r="O109" s="30">
        <v>1.41</v>
      </c>
      <c r="P109" s="30">
        <f>5.22+0.3</f>
        <v>5.52</v>
      </c>
      <c r="Q109" s="35">
        <v>0.4458333333333333</v>
      </c>
    </row>
    <row r="110" spans="1:17" ht="16" x14ac:dyDescent="0.2">
      <c r="A110" s="49">
        <v>44118</v>
      </c>
      <c r="B110" s="30">
        <v>17.66</v>
      </c>
      <c r="C110" s="30">
        <v>17.62</v>
      </c>
      <c r="D110" s="26">
        <v>27.22</v>
      </c>
      <c r="E110" s="30">
        <v>27.19</v>
      </c>
      <c r="F110" s="26">
        <v>7.77</v>
      </c>
      <c r="G110" s="30">
        <v>7.47</v>
      </c>
      <c r="H110" s="26">
        <v>7.68</v>
      </c>
      <c r="I110" s="26">
        <v>7.66</v>
      </c>
      <c r="J110" s="26">
        <v>15.4</v>
      </c>
      <c r="K110" s="26">
        <v>2.5</v>
      </c>
      <c r="L110" s="30">
        <v>5.1100000000000003</v>
      </c>
      <c r="M110" s="26">
        <v>6.82</v>
      </c>
      <c r="N110" s="26">
        <v>1.34</v>
      </c>
      <c r="O110" s="30">
        <v>3.01</v>
      </c>
      <c r="P110" s="30">
        <f>6.38+0.3</f>
        <v>6.68</v>
      </c>
      <c r="Q110" s="35">
        <v>0.43194444444444446</v>
      </c>
    </row>
    <row r="111" spans="1:17" ht="16" x14ac:dyDescent="0.2">
      <c r="A111" s="49">
        <v>44111</v>
      </c>
      <c r="B111" s="30">
        <v>19.260000000000002</v>
      </c>
      <c r="C111" s="30">
        <v>19.260000000000002</v>
      </c>
      <c r="D111" s="26">
        <v>27.03</v>
      </c>
      <c r="E111" s="30">
        <v>27</v>
      </c>
      <c r="F111" s="26">
        <v>9.5500000000000007</v>
      </c>
      <c r="G111" s="30">
        <v>9.44</v>
      </c>
      <c r="H111" s="26">
        <v>8.01</v>
      </c>
      <c r="I111" s="26">
        <v>7.99</v>
      </c>
      <c r="J111" s="26">
        <v>18.2</v>
      </c>
      <c r="K111" s="26">
        <v>1.5</v>
      </c>
      <c r="L111" s="30">
        <v>38.159999999999997</v>
      </c>
      <c r="M111" s="26">
        <v>39.770000000000003</v>
      </c>
      <c r="N111" s="26">
        <v>1.57</v>
      </c>
      <c r="O111" s="30">
        <v>1.18</v>
      </c>
      <c r="P111" s="30">
        <f>4.1+0.3</f>
        <v>4.3999999999999995</v>
      </c>
      <c r="Q111" s="35">
        <v>0.3659722222222222</v>
      </c>
    </row>
    <row r="112" spans="1:17" ht="16" x14ac:dyDescent="0.2">
      <c r="A112" s="49">
        <v>44105</v>
      </c>
      <c r="B112" s="30">
        <v>20.22</v>
      </c>
      <c r="C112" s="30">
        <v>20.170000000000002</v>
      </c>
      <c r="D112" s="26">
        <v>27.18</v>
      </c>
      <c r="E112" s="30">
        <v>27.18</v>
      </c>
      <c r="F112" s="26">
        <v>7.66</v>
      </c>
      <c r="G112" s="30">
        <v>7.25</v>
      </c>
      <c r="H112" s="26">
        <v>7.62</v>
      </c>
      <c r="I112" s="26">
        <v>7.57</v>
      </c>
      <c r="J112" s="26">
        <v>18.5</v>
      </c>
      <c r="K112" s="26">
        <v>2.25</v>
      </c>
      <c r="L112" s="30">
        <v>22.5</v>
      </c>
      <c r="M112" s="26">
        <v>18.57</v>
      </c>
      <c r="N112" s="26">
        <v>1.1299999999999999</v>
      </c>
      <c r="O112" s="30">
        <v>1.23</v>
      </c>
      <c r="P112" s="30">
        <f>6.22+0.3</f>
        <v>6.52</v>
      </c>
      <c r="Q112" s="35">
        <v>0.38194444444444442</v>
      </c>
    </row>
    <row r="113" spans="1:17" ht="16" x14ac:dyDescent="0.2">
      <c r="A113" s="49">
        <v>44097</v>
      </c>
      <c r="B113" s="30">
        <v>19.059999999999999</v>
      </c>
      <c r="C113" s="30">
        <v>19.07</v>
      </c>
      <c r="D113" s="26">
        <v>26.63</v>
      </c>
      <c r="E113" s="30">
        <v>26.66</v>
      </c>
      <c r="F113" s="26">
        <v>8.0399999999999991</v>
      </c>
      <c r="G113" s="30">
        <v>7.95</v>
      </c>
      <c r="H113" s="26">
        <v>7.77</v>
      </c>
      <c r="I113" s="26">
        <v>7.76</v>
      </c>
      <c r="J113" s="26">
        <v>18.7</v>
      </c>
      <c r="K113" s="34">
        <v>2</v>
      </c>
      <c r="L113" s="30">
        <v>13.53</v>
      </c>
      <c r="M113" s="26">
        <v>18.440000000000001</v>
      </c>
      <c r="N113" s="26">
        <v>1.35</v>
      </c>
      <c r="O113" s="30">
        <v>1.18</v>
      </c>
      <c r="P113" s="30">
        <f>5.28+0.3</f>
        <v>5.58</v>
      </c>
      <c r="Q113" s="35">
        <v>0.39444444444444443</v>
      </c>
    </row>
    <row r="114" spans="1:17" ht="16" x14ac:dyDescent="0.2">
      <c r="A114" s="49">
        <v>44090</v>
      </c>
      <c r="B114" s="30">
        <v>22.49</v>
      </c>
      <c r="C114" s="30">
        <v>22.15</v>
      </c>
      <c r="D114" s="26">
        <v>26.98</v>
      </c>
      <c r="E114" s="30">
        <v>26.96</v>
      </c>
      <c r="F114" s="26">
        <v>7.08</v>
      </c>
      <c r="G114" s="30">
        <v>6.34</v>
      </c>
      <c r="H114" s="26">
        <v>7.72</v>
      </c>
      <c r="I114" s="26">
        <v>7.63</v>
      </c>
      <c r="J114" s="26">
        <v>19.8</v>
      </c>
      <c r="K114" s="26">
        <v>1.5</v>
      </c>
      <c r="L114" s="30">
        <v>11.99</v>
      </c>
      <c r="M114" s="26">
        <v>6.97</v>
      </c>
      <c r="N114" s="26">
        <v>1.39</v>
      </c>
      <c r="O114" s="30">
        <v>1.97</v>
      </c>
      <c r="P114" s="30">
        <f>6.6+0.3</f>
        <v>6.8999999999999995</v>
      </c>
      <c r="Q114" s="35">
        <v>0.43958333333333338</v>
      </c>
    </row>
    <row r="115" spans="1:17" s="21" customFormat="1" ht="16" x14ac:dyDescent="0.2">
      <c r="A115" s="39">
        <v>44083</v>
      </c>
      <c r="B115" s="40">
        <v>23.8</v>
      </c>
      <c r="C115" s="40">
        <v>23.6</v>
      </c>
      <c r="D115" s="41">
        <v>27.16</v>
      </c>
      <c r="E115" s="42">
        <v>27.23</v>
      </c>
      <c r="F115" s="41">
        <v>6.59</v>
      </c>
      <c r="G115" s="42">
        <v>5.07</v>
      </c>
      <c r="H115" s="41">
        <v>7.96</v>
      </c>
      <c r="I115" s="41">
        <v>7.79</v>
      </c>
      <c r="J115" s="41">
        <v>22.8</v>
      </c>
      <c r="K115" s="41">
        <v>1.25</v>
      </c>
      <c r="L115" s="42" t="s">
        <v>37</v>
      </c>
      <c r="M115" s="41" t="s">
        <v>37</v>
      </c>
      <c r="N115" s="41">
        <v>1.1499999999999999</v>
      </c>
      <c r="O115" s="42">
        <v>2.44</v>
      </c>
      <c r="P115" s="42">
        <f>5.8+0.15</f>
        <v>5.95</v>
      </c>
      <c r="Q115" s="44">
        <v>0.3888888888888889</v>
      </c>
    </row>
    <row r="116" spans="1:17" ht="16" x14ac:dyDescent="0.2">
      <c r="A116" s="49">
        <v>44077</v>
      </c>
      <c r="B116" s="30">
        <v>23.58</v>
      </c>
      <c r="C116" s="30">
        <v>23.57</v>
      </c>
      <c r="D116" s="26">
        <v>27.26</v>
      </c>
      <c r="E116" s="30">
        <v>27.23</v>
      </c>
      <c r="F116" s="26">
        <v>6.28</v>
      </c>
      <c r="G116" s="30">
        <v>5.68</v>
      </c>
      <c r="H116" s="26">
        <v>7.65</v>
      </c>
      <c r="I116" s="26">
        <v>7.61</v>
      </c>
      <c r="J116" s="26">
        <v>24.3</v>
      </c>
      <c r="K116" s="26">
        <v>1.5</v>
      </c>
      <c r="L116" s="30">
        <v>20.2</v>
      </c>
      <c r="M116" s="26">
        <v>21.14</v>
      </c>
      <c r="N116" s="26">
        <v>2.04</v>
      </c>
      <c r="O116" s="30">
        <v>1.79</v>
      </c>
      <c r="P116" s="30">
        <f>4.05+0.3</f>
        <v>4.3499999999999996</v>
      </c>
      <c r="Q116" s="35">
        <v>0.3576388888888889</v>
      </c>
    </row>
    <row r="117" spans="1:17" ht="16" x14ac:dyDescent="0.2">
      <c r="A117" s="49">
        <v>44069</v>
      </c>
      <c r="B117" s="30">
        <v>24.71</v>
      </c>
      <c r="C117" s="30">
        <v>24.46</v>
      </c>
      <c r="D117" s="26">
        <v>26.49</v>
      </c>
      <c r="E117" s="30">
        <v>26.61</v>
      </c>
      <c r="F117" s="26">
        <v>8.08</v>
      </c>
      <c r="G117" s="30">
        <v>7.06</v>
      </c>
      <c r="H117" s="26">
        <v>7.86</v>
      </c>
      <c r="I117" s="26">
        <v>7.68</v>
      </c>
      <c r="J117" s="26">
        <v>20.6</v>
      </c>
      <c r="K117" s="26">
        <v>1.5</v>
      </c>
      <c r="L117" s="30">
        <v>23.46</v>
      </c>
      <c r="M117" s="26">
        <v>23.47</v>
      </c>
      <c r="N117" s="26">
        <v>1.81</v>
      </c>
      <c r="O117" s="30">
        <v>3.13</v>
      </c>
      <c r="P117" s="30">
        <f>6.94+0.3</f>
        <v>7.24</v>
      </c>
      <c r="Q117" s="35">
        <v>0.37708333333333338</v>
      </c>
    </row>
    <row r="118" spans="1:17" ht="16" x14ac:dyDescent="0.2">
      <c r="A118" s="49">
        <v>44062</v>
      </c>
      <c r="B118" s="34" t="s">
        <v>39</v>
      </c>
      <c r="C118" s="34"/>
      <c r="D118" s="26"/>
      <c r="E118" s="30"/>
      <c r="F118" s="26"/>
      <c r="G118" s="30"/>
      <c r="H118" s="26"/>
      <c r="I118" s="26"/>
      <c r="J118" s="26"/>
      <c r="K118" s="26"/>
      <c r="L118" s="34"/>
      <c r="M118" s="26"/>
      <c r="N118" s="26"/>
      <c r="O118" s="30"/>
      <c r="P118" s="34"/>
      <c r="Q118" s="26"/>
    </row>
    <row r="119" spans="1:17" ht="16" x14ac:dyDescent="0.2">
      <c r="A119" s="49">
        <v>44055</v>
      </c>
      <c r="B119" s="30">
        <v>25.03</v>
      </c>
      <c r="C119" s="30">
        <v>21.33</v>
      </c>
      <c r="D119" s="26">
        <v>26.45</v>
      </c>
      <c r="E119" s="30">
        <v>27.15</v>
      </c>
      <c r="F119" s="26">
        <v>7.81</v>
      </c>
      <c r="G119" s="32">
        <v>2.67</v>
      </c>
      <c r="H119" s="26">
        <v>7.82</v>
      </c>
      <c r="I119" s="26">
        <v>7.22</v>
      </c>
      <c r="J119" s="26">
        <v>26.4</v>
      </c>
      <c r="K119" s="26">
        <v>1.8</v>
      </c>
      <c r="L119" s="30">
        <v>19.559999999999999</v>
      </c>
      <c r="M119" s="26">
        <v>3.98</v>
      </c>
      <c r="N119" s="26">
        <v>1.06</v>
      </c>
      <c r="O119" s="30">
        <v>2.67</v>
      </c>
      <c r="P119" s="30">
        <f>0.3+7.15</f>
        <v>7.45</v>
      </c>
      <c r="Q119" s="35">
        <v>0.36319444444444443</v>
      </c>
    </row>
    <row r="120" spans="1:17" ht="16" x14ac:dyDescent="0.2">
      <c r="A120" s="58">
        <v>44050</v>
      </c>
      <c r="B120" s="59">
        <v>23.21</v>
      </c>
      <c r="C120" s="59">
        <v>23.02</v>
      </c>
      <c r="D120" s="60">
        <v>26.81</v>
      </c>
      <c r="E120" s="59">
        <v>26.85</v>
      </c>
      <c r="F120" s="59">
        <v>7.76</v>
      </c>
      <c r="G120" s="59">
        <v>6.38</v>
      </c>
      <c r="H120" s="59">
        <v>7.7</v>
      </c>
      <c r="I120" s="60">
        <v>7.54</v>
      </c>
      <c r="J120" s="60">
        <v>23.4</v>
      </c>
      <c r="K120" s="60">
        <v>1.5</v>
      </c>
      <c r="L120" s="59">
        <v>23.34</v>
      </c>
      <c r="M120" s="60">
        <v>21.32</v>
      </c>
      <c r="N120" s="60">
        <v>1.28</v>
      </c>
      <c r="O120" s="59">
        <v>3.25</v>
      </c>
      <c r="P120" s="59">
        <v>6.74</v>
      </c>
      <c r="Q120" s="61">
        <v>0.44930555555555557</v>
      </c>
    </row>
    <row r="121" spans="1:17" ht="16" x14ac:dyDescent="0.2">
      <c r="A121" s="58">
        <v>44041</v>
      </c>
      <c r="B121" s="59">
        <v>24.62</v>
      </c>
      <c r="C121" s="59">
        <v>20.69</v>
      </c>
      <c r="D121" s="59">
        <v>26.4</v>
      </c>
      <c r="E121" s="59">
        <v>26.86</v>
      </c>
      <c r="F121" s="60">
        <v>9.4499999999999993</v>
      </c>
      <c r="G121" s="80">
        <v>2.0499999999999998</v>
      </c>
      <c r="H121" s="60">
        <v>8.08</v>
      </c>
      <c r="I121" s="60">
        <v>7.28</v>
      </c>
      <c r="J121" s="60">
        <v>28.1</v>
      </c>
      <c r="K121" s="78">
        <v>1.5</v>
      </c>
      <c r="L121" s="59">
        <v>21.86</v>
      </c>
      <c r="M121" s="59">
        <v>7.1</v>
      </c>
      <c r="N121" s="60">
        <v>1.45</v>
      </c>
      <c r="O121" s="59">
        <v>1.57</v>
      </c>
      <c r="P121" s="59">
        <v>6.66</v>
      </c>
      <c r="Q121" s="61">
        <v>0.42152777777777778</v>
      </c>
    </row>
    <row r="122" spans="1:17" ht="16" x14ac:dyDescent="0.2">
      <c r="A122" s="58">
        <v>44034</v>
      </c>
      <c r="B122" s="59">
        <v>24.36</v>
      </c>
      <c r="C122" s="59">
        <v>21.24</v>
      </c>
      <c r="D122" s="60">
        <v>25.85</v>
      </c>
      <c r="E122" s="59">
        <v>26.23</v>
      </c>
      <c r="F122" s="60">
        <v>8.1199999999999992</v>
      </c>
      <c r="G122" s="80">
        <v>2.56</v>
      </c>
      <c r="H122" s="60">
        <v>7.95</v>
      </c>
      <c r="I122" s="60">
        <v>7.28</v>
      </c>
      <c r="J122" s="60">
        <v>25.9</v>
      </c>
      <c r="K122" s="59">
        <v>1.75</v>
      </c>
      <c r="L122" s="59">
        <v>18.29</v>
      </c>
      <c r="M122" s="59">
        <v>7.42</v>
      </c>
      <c r="N122" s="60">
        <v>1.53</v>
      </c>
      <c r="O122" s="59">
        <v>1.52</v>
      </c>
      <c r="P122" s="59">
        <v>6.21</v>
      </c>
      <c r="Q122" s="61">
        <v>0.35138888888888892</v>
      </c>
    </row>
    <row r="123" spans="1:17" ht="16" x14ac:dyDescent="0.2">
      <c r="A123" s="58">
        <v>44027</v>
      </c>
      <c r="B123" s="59">
        <v>23.69</v>
      </c>
      <c r="C123" s="59">
        <v>19.829999999999998</v>
      </c>
      <c r="D123" s="60">
        <v>25.74</v>
      </c>
      <c r="E123" s="59">
        <v>26.4</v>
      </c>
      <c r="F123" s="60">
        <v>9.48</v>
      </c>
      <c r="G123" s="80">
        <v>2.4300000000000002</v>
      </c>
      <c r="H123" s="60">
        <v>8.1199999999999992</v>
      </c>
      <c r="I123" s="60">
        <v>7.36</v>
      </c>
      <c r="J123" s="60">
        <v>22.8</v>
      </c>
      <c r="K123" s="60">
        <v>1.75</v>
      </c>
      <c r="L123" s="59">
        <v>12.36</v>
      </c>
      <c r="M123" s="60">
        <v>9.98</v>
      </c>
      <c r="N123" s="60">
        <v>1.75</v>
      </c>
      <c r="O123" s="59">
        <v>2.65</v>
      </c>
      <c r="P123" s="59">
        <v>7.17</v>
      </c>
      <c r="Q123" s="61">
        <v>0.4513888888888889</v>
      </c>
    </row>
    <row r="124" spans="1:17" ht="16" x14ac:dyDescent="0.2">
      <c r="A124" s="66">
        <v>44020</v>
      </c>
      <c r="B124" s="68">
        <v>21.11</v>
      </c>
      <c r="C124" s="68">
        <v>20.7</v>
      </c>
      <c r="D124" s="67">
        <v>25.95</v>
      </c>
      <c r="E124" s="68">
        <v>26.01</v>
      </c>
      <c r="F124" s="67">
        <v>6.17</v>
      </c>
      <c r="G124" s="68">
        <v>6.09</v>
      </c>
      <c r="H124" s="56" t="s">
        <v>37</v>
      </c>
      <c r="I124" s="56" t="s">
        <v>37</v>
      </c>
      <c r="J124" s="56" t="s">
        <v>37</v>
      </c>
      <c r="K124" s="56" t="s">
        <v>37</v>
      </c>
      <c r="L124" s="68">
        <v>13.9</v>
      </c>
      <c r="M124" s="67">
        <v>16.25</v>
      </c>
      <c r="N124" s="67">
        <v>1.53</v>
      </c>
      <c r="O124" s="68">
        <v>2.36</v>
      </c>
      <c r="P124" s="68">
        <v>4.5</v>
      </c>
      <c r="Q124" s="69">
        <v>0.34097222222222223</v>
      </c>
    </row>
    <row r="125" spans="1:17" ht="16" x14ac:dyDescent="0.2">
      <c r="A125" s="62">
        <v>44020</v>
      </c>
      <c r="B125" s="64">
        <v>21.1</v>
      </c>
      <c r="C125" s="64">
        <v>20.53</v>
      </c>
      <c r="D125" s="64">
        <v>26</v>
      </c>
      <c r="E125" s="64">
        <v>26.09</v>
      </c>
      <c r="F125" s="63">
        <v>6.06</v>
      </c>
      <c r="G125" s="64">
        <v>5.71</v>
      </c>
      <c r="H125" s="48" t="s">
        <v>37</v>
      </c>
      <c r="I125" s="48" t="s">
        <v>37</v>
      </c>
      <c r="J125" s="48" t="s">
        <v>37</v>
      </c>
      <c r="K125" s="48" t="s">
        <v>37</v>
      </c>
      <c r="L125" s="64">
        <v>16.89</v>
      </c>
      <c r="M125" s="63">
        <v>13.68</v>
      </c>
      <c r="N125" s="63">
        <v>1.1599999999999999</v>
      </c>
      <c r="O125" s="64">
        <v>1.22</v>
      </c>
      <c r="P125" s="64">
        <v>4.53</v>
      </c>
      <c r="Q125" s="65">
        <v>0.34375</v>
      </c>
    </row>
    <row r="126" spans="1:17" s="19" customFormat="1" ht="16" x14ac:dyDescent="0.2">
      <c r="A126" s="58">
        <v>44013</v>
      </c>
      <c r="B126" s="59">
        <v>20.61</v>
      </c>
      <c r="C126" s="59">
        <v>17.809999999999999</v>
      </c>
      <c r="D126" s="59">
        <v>25.9</v>
      </c>
      <c r="E126" s="59">
        <v>26.22</v>
      </c>
      <c r="F126" s="59">
        <v>8.68</v>
      </c>
      <c r="G126" s="59">
        <v>4.75</v>
      </c>
      <c r="H126" s="59">
        <v>7.98</v>
      </c>
      <c r="I126" s="60">
        <v>7.55</v>
      </c>
      <c r="J126" s="60">
        <v>26.7</v>
      </c>
      <c r="K126" s="60">
        <v>1.5</v>
      </c>
      <c r="L126" s="59">
        <v>22.76</v>
      </c>
      <c r="M126" s="59">
        <v>10.42</v>
      </c>
      <c r="N126" s="59">
        <v>1.04</v>
      </c>
      <c r="O126" s="59">
        <v>3.86</v>
      </c>
      <c r="P126" s="59">
        <v>7.97</v>
      </c>
      <c r="Q126" s="61">
        <v>0.42777777777777781</v>
      </c>
    </row>
    <row r="127" spans="1:17" ht="16" x14ac:dyDescent="0.2">
      <c r="A127" s="66">
        <v>44005</v>
      </c>
      <c r="B127" s="68">
        <v>21.03</v>
      </c>
      <c r="C127" s="68">
        <v>17.54</v>
      </c>
      <c r="D127" s="68">
        <v>25.5</v>
      </c>
      <c r="E127" s="68">
        <v>25.8</v>
      </c>
      <c r="F127" s="68">
        <v>8.99</v>
      </c>
      <c r="G127" s="68">
        <v>8.34</v>
      </c>
      <c r="H127" s="56" t="s">
        <v>37</v>
      </c>
      <c r="I127" s="56" t="s">
        <v>37</v>
      </c>
      <c r="J127" s="56" t="s">
        <v>37</v>
      </c>
      <c r="K127" s="56" t="s">
        <v>37</v>
      </c>
      <c r="L127" s="68">
        <v>11.5</v>
      </c>
      <c r="M127" s="68">
        <v>15.23</v>
      </c>
      <c r="N127" s="68">
        <v>0.8</v>
      </c>
      <c r="O127" s="68">
        <v>2.11</v>
      </c>
      <c r="P127" s="68">
        <v>6.36</v>
      </c>
      <c r="Q127" s="69">
        <v>0.3263888888888889</v>
      </c>
    </row>
    <row r="128" spans="1:17" s="19" customFormat="1" ht="16" x14ac:dyDescent="0.2">
      <c r="A128" s="62">
        <v>44005</v>
      </c>
      <c r="B128" s="64">
        <v>21.12</v>
      </c>
      <c r="C128" s="64">
        <v>17.59</v>
      </c>
      <c r="D128" s="64">
        <v>25.52</v>
      </c>
      <c r="E128" s="64">
        <v>25.88</v>
      </c>
      <c r="F128" s="64">
        <v>9.19</v>
      </c>
      <c r="G128" s="64">
        <v>8.0299999999999994</v>
      </c>
      <c r="H128" s="48" t="s">
        <v>37</v>
      </c>
      <c r="I128" s="48" t="s">
        <v>37</v>
      </c>
      <c r="J128" s="48" t="s">
        <v>37</v>
      </c>
      <c r="K128" s="48" t="s">
        <v>37</v>
      </c>
      <c r="L128" s="64">
        <v>11.83</v>
      </c>
      <c r="M128" s="64">
        <v>12.55</v>
      </c>
      <c r="N128" s="64">
        <v>0.77</v>
      </c>
      <c r="O128" s="64">
        <v>2.39</v>
      </c>
      <c r="P128" s="64">
        <v>6.31</v>
      </c>
      <c r="Q128" s="65">
        <v>0.32847222222222222</v>
      </c>
    </row>
    <row r="129" spans="1:17" ht="16" x14ac:dyDescent="0.2">
      <c r="A129" s="58">
        <v>43999</v>
      </c>
      <c r="B129" s="59">
        <v>18.64</v>
      </c>
      <c r="C129" s="59" t="s">
        <v>40</v>
      </c>
      <c r="D129" s="60">
        <v>25.43</v>
      </c>
      <c r="E129" s="59" t="s">
        <v>40</v>
      </c>
      <c r="F129" s="60">
        <v>8.73</v>
      </c>
      <c r="G129" s="59" t="s">
        <v>40</v>
      </c>
      <c r="H129" s="60">
        <v>8.02</v>
      </c>
      <c r="I129" s="59" t="s">
        <v>40</v>
      </c>
      <c r="J129" s="78">
        <v>19.2</v>
      </c>
      <c r="K129" s="78">
        <v>2</v>
      </c>
      <c r="L129" s="59">
        <v>6.27</v>
      </c>
      <c r="M129" s="59" t="s">
        <v>40</v>
      </c>
      <c r="N129" s="60">
        <v>1.1599999999999999</v>
      </c>
      <c r="O129" s="59" t="s">
        <v>40</v>
      </c>
      <c r="P129" s="59" t="s">
        <v>40</v>
      </c>
      <c r="Q129" s="61">
        <v>0.42569444444444443</v>
      </c>
    </row>
    <row r="130" spans="1:17" ht="16" x14ac:dyDescent="0.2">
      <c r="A130" s="58">
        <v>43985</v>
      </c>
      <c r="B130" s="59">
        <v>17.53</v>
      </c>
      <c r="C130" s="59">
        <v>14.98</v>
      </c>
      <c r="D130" s="59">
        <v>25.18</v>
      </c>
      <c r="E130" s="59">
        <v>25.54</v>
      </c>
      <c r="F130" s="60">
        <v>10.31</v>
      </c>
      <c r="G130" s="59">
        <v>8.0399999999999991</v>
      </c>
      <c r="H130" s="60">
        <v>8.2799999999999994</v>
      </c>
      <c r="I130" s="60">
        <v>7.94</v>
      </c>
      <c r="J130" s="78">
        <v>22.2</v>
      </c>
      <c r="K130" s="78">
        <v>2</v>
      </c>
      <c r="L130" s="59">
        <v>3.22</v>
      </c>
      <c r="M130" s="60">
        <v>6.85</v>
      </c>
      <c r="N130" s="60">
        <v>1.06</v>
      </c>
      <c r="O130" s="59">
        <v>1.96</v>
      </c>
      <c r="P130" s="59">
        <v>8.3800000000000008</v>
      </c>
      <c r="Q130" s="61">
        <v>0.43055555555555558</v>
      </c>
    </row>
    <row r="131" spans="1:17" ht="16" x14ac:dyDescent="0.2">
      <c r="A131" s="58"/>
      <c r="B131" s="59"/>
      <c r="C131" s="59"/>
      <c r="D131" s="59"/>
      <c r="E131" s="59"/>
      <c r="F131" s="60"/>
      <c r="G131" s="59"/>
      <c r="H131" s="60"/>
      <c r="I131" s="60"/>
      <c r="J131" s="78"/>
      <c r="K131" s="78"/>
      <c r="L131" s="59"/>
      <c r="M131" s="60"/>
      <c r="N131" s="60"/>
      <c r="O131" s="59"/>
      <c r="P131" s="59"/>
      <c r="Q131" s="61"/>
    </row>
    <row r="132" spans="1:17" ht="16" x14ac:dyDescent="0.2">
      <c r="A132" s="58" t="s">
        <v>41</v>
      </c>
      <c r="B132" s="59"/>
      <c r="C132" s="59"/>
      <c r="D132" s="59"/>
      <c r="E132" s="59"/>
      <c r="F132" s="60"/>
      <c r="G132" s="59"/>
      <c r="H132" s="60"/>
      <c r="I132" s="60"/>
      <c r="J132" s="78"/>
      <c r="K132" s="78"/>
      <c r="L132" s="59"/>
      <c r="M132" s="60"/>
      <c r="N132" s="60"/>
      <c r="O132" s="59"/>
      <c r="P132" s="59"/>
      <c r="Q132" s="61"/>
    </row>
    <row r="133" spans="1:17" ht="16" x14ac:dyDescent="0.2">
      <c r="A133" s="33"/>
      <c r="B133" s="30"/>
      <c r="C133" s="30"/>
      <c r="D133" s="26"/>
      <c r="E133" s="30"/>
      <c r="F133" s="30"/>
      <c r="G133" s="32"/>
      <c r="H133" s="26"/>
      <c r="I133" s="26"/>
      <c r="J133" s="26"/>
      <c r="K133" s="26"/>
      <c r="L133" s="30"/>
      <c r="M133" s="30"/>
      <c r="N133" s="30"/>
      <c r="O133" s="30"/>
      <c r="P133" s="30"/>
      <c r="Q133" s="35"/>
    </row>
    <row r="134" spans="1:17" ht="16" x14ac:dyDescent="0.2">
      <c r="A134" s="37" t="s">
        <v>25</v>
      </c>
      <c r="B134" s="79"/>
      <c r="C134" s="79"/>
      <c r="D134" s="79"/>
      <c r="E134" s="30"/>
      <c r="F134" s="79"/>
      <c r="G134" s="79"/>
      <c r="H134" s="79"/>
      <c r="I134" s="79"/>
      <c r="J134" s="82"/>
      <c r="K134" s="38"/>
      <c r="L134" s="79"/>
      <c r="M134" s="26"/>
      <c r="N134" s="26"/>
      <c r="O134" s="30"/>
      <c r="P134" s="30"/>
      <c r="Q134" s="26"/>
    </row>
    <row r="135" spans="1:17" ht="16" x14ac:dyDescent="0.2">
      <c r="A135" s="49">
        <v>44132</v>
      </c>
      <c r="B135" s="30">
        <v>16.47</v>
      </c>
      <c r="C135" s="30">
        <v>16.84</v>
      </c>
      <c r="D135" s="30">
        <v>27.17</v>
      </c>
      <c r="E135" s="30">
        <v>27.87</v>
      </c>
      <c r="F135" s="30">
        <v>8.59</v>
      </c>
      <c r="G135" s="30">
        <v>7.32</v>
      </c>
      <c r="H135" s="30">
        <v>7.7</v>
      </c>
      <c r="I135" s="30">
        <v>7.62</v>
      </c>
      <c r="J135" s="34">
        <v>12.5</v>
      </c>
      <c r="K135" s="34">
        <v>2</v>
      </c>
      <c r="L135" s="30">
        <v>13.15</v>
      </c>
      <c r="M135" s="30">
        <v>9.5399999999999991</v>
      </c>
      <c r="N135" s="30">
        <v>1.17</v>
      </c>
      <c r="O135" s="30">
        <v>2.0499999999999998</v>
      </c>
      <c r="P135" s="30">
        <f>4.72+0.3</f>
        <v>5.0199999999999996</v>
      </c>
      <c r="Q135" s="35">
        <v>0.51041666666666663</v>
      </c>
    </row>
    <row r="136" spans="1:17" ht="16" x14ac:dyDescent="0.2">
      <c r="A136" s="49">
        <v>44126</v>
      </c>
      <c r="B136" s="30">
        <v>17.25</v>
      </c>
      <c r="C136" s="30">
        <v>17.079999999999998</v>
      </c>
      <c r="D136" s="30">
        <v>26.6</v>
      </c>
      <c r="E136" s="30">
        <v>27.04</v>
      </c>
      <c r="F136" s="30">
        <v>8.01</v>
      </c>
      <c r="G136" s="30">
        <v>7.93</v>
      </c>
      <c r="H136" s="30">
        <v>7.57</v>
      </c>
      <c r="I136" s="30">
        <v>7.58</v>
      </c>
      <c r="J136" s="34">
        <v>18.600000000000001</v>
      </c>
      <c r="K136" s="34">
        <v>1.5</v>
      </c>
      <c r="L136" s="30">
        <v>40.67</v>
      </c>
      <c r="M136" s="30">
        <v>15.5</v>
      </c>
      <c r="N136" s="30">
        <v>1.46</v>
      </c>
      <c r="O136" s="30">
        <v>1.57</v>
      </c>
      <c r="P136" s="30">
        <f>3.55+0.3</f>
        <v>3.8499999999999996</v>
      </c>
      <c r="Q136" s="35">
        <v>0.37222222222222223</v>
      </c>
    </row>
    <row r="137" spans="1:17" ht="16" x14ac:dyDescent="0.2">
      <c r="A137" s="49">
        <v>44118</v>
      </c>
      <c r="B137" s="30">
        <v>17.25</v>
      </c>
      <c r="C137" s="30">
        <v>17.37</v>
      </c>
      <c r="D137" s="30">
        <v>26.61</v>
      </c>
      <c r="E137" s="30">
        <v>26.88</v>
      </c>
      <c r="F137" s="30">
        <v>8.7100000000000009</v>
      </c>
      <c r="G137" s="30">
        <v>8.2799999999999994</v>
      </c>
      <c r="H137" s="30">
        <v>7.86</v>
      </c>
      <c r="I137" s="30">
        <v>7.78</v>
      </c>
      <c r="J137" s="34">
        <v>16.399999999999999</v>
      </c>
      <c r="K137" s="34">
        <v>2</v>
      </c>
      <c r="L137" s="30">
        <v>13.09</v>
      </c>
      <c r="M137" s="26">
        <v>13.26</v>
      </c>
      <c r="N137" s="26">
        <v>1.37</v>
      </c>
      <c r="O137" s="30">
        <v>1.33</v>
      </c>
      <c r="P137" s="30">
        <f>5.14+0.3</f>
        <v>5.4399999999999995</v>
      </c>
      <c r="Q137" s="35">
        <v>0.44722222222222219</v>
      </c>
    </row>
    <row r="138" spans="1:17" ht="16" x14ac:dyDescent="0.2">
      <c r="A138" s="49">
        <v>44111</v>
      </c>
      <c r="B138" s="30">
        <v>19.09</v>
      </c>
      <c r="C138" s="30">
        <v>19.079999999999998</v>
      </c>
      <c r="D138" s="30">
        <v>26.22</v>
      </c>
      <c r="E138" s="30">
        <v>26.61</v>
      </c>
      <c r="F138" s="30">
        <v>8.9600000000000009</v>
      </c>
      <c r="G138" s="30">
        <v>8.34</v>
      </c>
      <c r="H138" s="30">
        <v>8.02</v>
      </c>
      <c r="I138" s="30">
        <v>7.86</v>
      </c>
      <c r="J138" s="34">
        <v>18.3</v>
      </c>
      <c r="K138" s="26">
        <v>1.5</v>
      </c>
      <c r="L138" s="30">
        <v>36.979999999999997</v>
      </c>
      <c r="M138" s="26">
        <v>36.270000000000003</v>
      </c>
      <c r="N138" s="26">
        <v>1.79</v>
      </c>
      <c r="O138" s="30">
        <v>2.5099999999999998</v>
      </c>
      <c r="P138" s="30">
        <f>3.28+0.3</f>
        <v>3.5799999999999996</v>
      </c>
      <c r="Q138" s="35">
        <v>0.37916666666666665</v>
      </c>
    </row>
    <row r="139" spans="1:17" ht="16" x14ac:dyDescent="0.2">
      <c r="A139" s="49">
        <v>44105</v>
      </c>
      <c r="B139" s="30">
        <v>20.18</v>
      </c>
      <c r="C139" s="30">
        <v>20.22</v>
      </c>
      <c r="D139" s="30">
        <v>26.71</v>
      </c>
      <c r="E139" s="30">
        <v>26.79</v>
      </c>
      <c r="F139" s="30">
        <v>8.32</v>
      </c>
      <c r="G139" s="30">
        <v>8.0399999999999991</v>
      </c>
      <c r="H139" s="30">
        <v>7.67</v>
      </c>
      <c r="I139" s="30">
        <v>7.59</v>
      </c>
      <c r="J139" s="34">
        <v>18.5</v>
      </c>
      <c r="K139" s="26">
        <v>1.5</v>
      </c>
      <c r="L139" s="30">
        <v>43.07</v>
      </c>
      <c r="M139" s="26">
        <v>34.53</v>
      </c>
      <c r="N139" s="26">
        <v>1.48</v>
      </c>
      <c r="O139" s="30">
        <v>1.49</v>
      </c>
      <c r="P139" s="30">
        <f>4.45+0.3</f>
        <v>4.75</v>
      </c>
      <c r="Q139" s="35">
        <v>0.3923611111111111</v>
      </c>
    </row>
    <row r="140" spans="1:17" ht="16" x14ac:dyDescent="0.2">
      <c r="A140" s="49">
        <v>44097</v>
      </c>
      <c r="B140" s="30">
        <v>19.22</v>
      </c>
      <c r="C140" s="30">
        <v>18.86</v>
      </c>
      <c r="D140" s="30">
        <v>26.11</v>
      </c>
      <c r="E140" s="30">
        <v>26.38</v>
      </c>
      <c r="F140" s="30">
        <v>7.85</v>
      </c>
      <c r="G140" s="30">
        <v>8.06</v>
      </c>
      <c r="H140" s="30">
        <v>7.74</v>
      </c>
      <c r="I140" s="30">
        <v>7.78</v>
      </c>
      <c r="J140" s="34">
        <v>19.7</v>
      </c>
      <c r="K140" s="26">
        <v>1.5</v>
      </c>
      <c r="L140" s="30">
        <v>10.15</v>
      </c>
      <c r="M140" s="26">
        <v>24.73</v>
      </c>
      <c r="N140" s="26">
        <v>1.76</v>
      </c>
      <c r="O140" s="30">
        <v>1.85</v>
      </c>
      <c r="P140" s="30">
        <f>3.35+0.3</f>
        <v>3.65</v>
      </c>
      <c r="Q140" s="35">
        <v>0.41180555555555554</v>
      </c>
    </row>
    <row r="141" spans="1:17" ht="16" x14ac:dyDescent="0.2">
      <c r="A141" s="49">
        <v>44090</v>
      </c>
      <c r="B141" s="30">
        <v>22.01</v>
      </c>
      <c r="C141" s="30">
        <v>21.76</v>
      </c>
      <c r="D141" s="30">
        <v>26.71</v>
      </c>
      <c r="E141" s="30">
        <v>26.77</v>
      </c>
      <c r="F141" s="30">
        <v>7.71</v>
      </c>
      <c r="G141" s="30">
        <v>6.5</v>
      </c>
      <c r="H141" s="30">
        <v>7.77</v>
      </c>
      <c r="I141" s="30">
        <v>7.63</v>
      </c>
      <c r="J141" s="34">
        <v>20.100000000000001</v>
      </c>
      <c r="K141" s="34">
        <v>1</v>
      </c>
      <c r="L141" s="30">
        <v>22.41</v>
      </c>
      <c r="M141" s="26">
        <v>20.29</v>
      </c>
      <c r="N141" s="26">
        <v>1.52</v>
      </c>
      <c r="O141" s="30">
        <v>3.72</v>
      </c>
      <c r="P141" s="30">
        <f>5.42+0.3</f>
        <v>5.72</v>
      </c>
      <c r="Q141" s="35">
        <v>0.45347222222222222</v>
      </c>
    </row>
    <row r="142" spans="1:17" ht="16" x14ac:dyDescent="0.2">
      <c r="A142" s="39">
        <v>44083</v>
      </c>
      <c r="B142" s="40">
        <v>24.2</v>
      </c>
      <c r="C142" s="40">
        <v>24</v>
      </c>
      <c r="D142" s="41">
        <v>26.36</v>
      </c>
      <c r="E142" s="42">
        <v>26.97</v>
      </c>
      <c r="F142" s="41">
        <v>6.35</v>
      </c>
      <c r="G142" s="42">
        <v>5.29</v>
      </c>
      <c r="H142" s="41">
        <v>7.93</v>
      </c>
      <c r="I142" s="41">
        <v>7.81</v>
      </c>
      <c r="J142" s="41">
        <v>23.1</v>
      </c>
      <c r="K142" s="41">
        <v>1.1000000000000001</v>
      </c>
      <c r="L142" s="42" t="s">
        <v>37</v>
      </c>
      <c r="M142" s="41" t="s">
        <v>37</v>
      </c>
      <c r="N142" s="42">
        <v>2.1</v>
      </c>
      <c r="O142" s="42">
        <v>2.09</v>
      </c>
      <c r="P142" s="42">
        <f>3.8+0.15</f>
        <v>3.9499999999999997</v>
      </c>
      <c r="Q142" s="44">
        <v>0.40972222222222227</v>
      </c>
    </row>
    <row r="143" spans="1:17" ht="16" x14ac:dyDescent="0.2">
      <c r="A143" s="49">
        <v>44077</v>
      </c>
      <c r="B143" s="51">
        <v>23.72</v>
      </c>
      <c r="C143" s="51">
        <v>23.31</v>
      </c>
      <c r="D143" s="51">
        <v>27.05</v>
      </c>
      <c r="E143" s="51">
        <v>27.37</v>
      </c>
      <c r="F143" s="51">
        <v>6.46</v>
      </c>
      <c r="G143" s="51">
        <v>3.79</v>
      </c>
      <c r="H143" s="51">
        <v>7.65</v>
      </c>
      <c r="I143" s="51">
        <v>7.42</v>
      </c>
      <c r="J143" s="53">
        <v>24.1</v>
      </c>
      <c r="K143" s="50">
        <v>1.25</v>
      </c>
      <c r="L143" s="51">
        <v>37.909999999999997</v>
      </c>
      <c r="M143" s="50">
        <v>12.79</v>
      </c>
      <c r="N143" s="50">
        <v>2.37</v>
      </c>
      <c r="O143" s="51">
        <v>3.36</v>
      </c>
      <c r="P143" s="51">
        <f>3.41+0.3</f>
        <v>3.71</v>
      </c>
      <c r="Q143" s="52">
        <v>0.37638888888888888</v>
      </c>
    </row>
    <row r="144" spans="1:17" s="18" customFormat="1" ht="16" x14ac:dyDescent="0.2">
      <c r="A144" s="49">
        <v>44069</v>
      </c>
      <c r="B144" s="51">
        <v>25.36</v>
      </c>
      <c r="C144" s="51">
        <v>24.96</v>
      </c>
      <c r="D144" s="51">
        <v>25.86</v>
      </c>
      <c r="E144" s="51">
        <v>26.43</v>
      </c>
      <c r="F144" s="51">
        <v>8.6199999999999992</v>
      </c>
      <c r="G144" s="51">
        <v>8.31</v>
      </c>
      <c r="H144" s="51">
        <v>7.98</v>
      </c>
      <c r="I144" s="51">
        <v>7.88</v>
      </c>
      <c r="J144" s="53">
        <v>21.6</v>
      </c>
      <c r="K144" s="50">
        <v>1.2</v>
      </c>
      <c r="L144" s="51">
        <v>28.66</v>
      </c>
      <c r="M144" s="50">
        <v>30.36</v>
      </c>
      <c r="N144" s="50">
        <v>2.4500000000000002</v>
      </c>
      <c r="O144" s="51">
        <v>2.94</v>
      </c>
      <c r="P144" s="51">
        <f>3.95+0.3</f>
        <v>4.25</v>
      </c>
      <c r="Q144" s="52">
        <v>0.39583333333333331</v>
      </c>
    </row>
    <row r="145" spans="1:17" ht="16" x14ac:dyDescent="0.2">
      <c r="A145" s="49">
        <v>44062</v>
      </c>
      <c r="B145" s="30">
        <v>24.19</v>
      </c>
      <c r="C145" s="30">
        <v>24.54</v>
      </c>
      <c r="D145" s="30">
        <v>25.89</v>
      </c>
      <c r="E145" s="30">
        <v>26.23</v>
      </c>
      <c r="F145" s="30">
        <v>7.64</v>
      </c>
      <c r="G145" s="30">
        <v>7.72</v>
      </c>
      <c r="H145" s="30">
        <v>7.7</v>
      </c>
      <c r="I145" s="30">
        <v>7.76</v>
      </c>
      <c r="J145" s="34">
        <v>21.7</v>
      </c>
      <c r="K145" s="34">
        <v>1</v>
      </c>
      <c r="L145" s="30">
        <v>41.38</v>
      </c>
      <c r="M145" s="26">
        <v>36.78</v>
      </c>
      <c r="N145" s="26">
        <v>2.15</v>
      </c>
      <c r="O145" s="30">
        <v>2.27</v>
      </c>
      <c r="P145" s="30">
        <f>3.28+0.3</f>
        <v>3.5799999999999996</v>
      </c>
      <c r="Q145" s="35">
        <v>0.34513888888888888</v>
      </c>
    </row>
    <row r="146" spans="1:17" ht="16" x14ac:dyDescent="0.2">
      <c r="A146" s="58">
        <v>44055</v>
      </c>
      <c r="B146" s="59">
        <v>24.71</v>
      </c>
      <c r="C146" s="59">
        <v>23.42</v>
      </c>
      <c r="D146" s="59">
        <v>26.1</v>
      </c>
      <c r="E146" s="59">
        <v>26.58</v>
      </c>
      <c r="F146" s="59">
        <v>6.79</v>
      </c>
      <c r="G146" s="59">
        <v>3.96</v>
      </c>
      <c r="H146" s="59">
        <v>7.62</v>
      </c>
      <c r="I146" s="59">
        <v>7.29</v>
      </c>
      <c r="J146" s="78">
        <v>26.4</v>
      </c>
      <c r="K146" s="78">
        <v>1</v>
      </c>
      <c r="L146" s="59">
        <v>59.21</v>
      </c>
      <c r="M146" s="60">
        <v>41.32</v>
      </c>
      <c r="N146" s="60">
        <v>1.98</v>
      </c>
      <c r="O146" s="59">
        <v>2.44</v>
      </c>
      <c r="P146" s="59">
        <f>0.3+4.24</f>
        <v>4.54</v>
      </c>
      <c r="Q146" s="61">
        <v>0.37847222222222227</v>
      </c>
    </row>
    <row r="147" spans="1:17" ht="16" x14ac:dyDescent="0.2">
      <c r="A147" s="58">
        <v>44050</v>
      </c>
      <c r="B147" s="59">
        <v>23.68</v>
      </c>
      <c r="C147" s="59">
        <v>22.76</v>
      </c>
      <c r="D147" s="59">
        <v>26.27</v>
      </c>
      <c r="E147" s="59">
        <v>26.81</v>
      </c>
      <c r="F147" s="59">
        <v>7.58</v>
      </c>
      <c r="G147" s="59">
        <v>4.05</v>
      </c>
      <c r="H147" s="59">
        <v>7.63</v>
      </c>
      <c r="I147" s="59">
        <v>7.27</v>
      </c>
      <c r="J147" s="78">
        <v>23.7</v>
      </c>
      <c r="K147" s="78">
        <v>1</v>
      </c>
      <c r="L147" s="59">
        <v>46.19</v>
      </c>
      <c r="M147" s="60">
        <v>13.02</v>
      </c>
      <c r="N147" s="60">
        <v>2.23</v>
      </c>
      <c r="O147" s="59">
        <v>2.2200000000000002</v>
      </c>
      <c r="P147" s="59">
        <v>4.1900000000000004</v>
      </c>
      <c r="Q147" s="61">
        <v>0.46527777777777773</v>
      </c>
    </row>
    <row r="148" spans="1:17" ht="16" x14ac:dyDescent="0.2">
      <c r="A148" s="58">
        <v>44041</v>
      </c>
      <c r="B148" s="59">
        <v>26.16</v>
      </c>
      <c r="C148" s="59">
        <v>23.18</v>
      </c>
      <c r="D148" s="59">
        <v>25.53</v>
      </c>
      <c r="E148" s="59">
        <v>26.47</v>
      </c>
      <c r="F148" s="59">
        <v>9.02</v>
      </c>
      <c r="G148" s="59">
        <v>5.66</v>
      </c>
      <c r="H148" s="59">
        <v>8</v>
      </c>
      <c r="I148" s="59">
        <v>7.55</v>
      </c>
      <c r="J148" s="78">
        <v>26.5</v>
      </c>
      <c r="K148" s="60">
        <v>1.25</v>
      </c>
      <c r="L148" s="59">
        <v>39.99</v>
      </c>
      <c r="M148" s="60">
        <v>9.18</v>
      </c>
      <c r="N148" s="60">
        <v>2.0299999999999998</v>
      </c>
      <c r="O148" s="59">
        <v>3.13</v>
      </c>
      <c r="P148" s="59">
        <v>4.55</v>
      </c>
      <c r="Q148" s="61">
        <v>0.4291666666666667</v>
      </c>
    </row>
    <row r="149" spans="1:17" ht="16" x14ac:dyDescent="0.2">
      <c r="A149" s="58">
        <v>44034</v>
      </c>
      <c r="B149" s="59">
        <v>24.4</v>
      </c>
      <c r="C149" s="59">
        <v>23.5</v>
      </c>
      <c r="D149" s="59">
        <v>25.63</v>
      </c>
      <c r="E149" s="59">
        <v>25.8</v>
      </c>
      <c r="F149" s="59">
        <v>6.2</v>
      </c>
      <c r="G149" s="59">
        <v>5.0599999999999996</v>
      </c>
      <c r="H149" s="59">
        <v>7.68</v>
      </c>
      <c r="I149" s="59">
        <v>7.49</v>
      </c>
      <c r="J149" s="78">
        <v>26.7</v>
      </c>
      <c r="K149" s="59">
        <v>1.25</v>
      </c>
      <c r="L149" s="59">
        <v>26.89</v>
      </c>
      <c r="M149" s="59">
        <v>15.7</v>
      </c>
      <c r="N149" s="60">
        <v>2.31</v>
      </c>
      <c r="O149" s="59">
        <v>2.77</v>
      </c>
      <c r="P149" s="59">
        <v>3.27</v>
      </c>
      <c r="Q149" s="61">
        <v>0.37013888888888885</v>
      </c>
    </row>
    <row r="150" spans="1:17" ht="16" x14ac:dyDescent="0.2">
      <c r="A150" s="58">
        <v>44027</v>
      </c>
      <c r="B150" s="59">
        <v>25.27</v>
      </c>
      <c r="C150" s="59">
        <v>21.52</v>
      </c>
      <c r="D150" s="59">
        <v>24.72</v>
      </c>
      <c r="E150" s="59">
        <v>26.06</v>
      </c>
      <c r="F150" s="59">
        <v>8.1300000000000008</v>
      </c>
      <c r="G150" s="80">
        <v>1.69</v>
      </c>
      <c r="H150" s="59">
        <v>8.0299999999999994</v>
      </c>
      <c r="I150" s="59">
        <v>7.32</v>
      </c>
      <c r="J150" s="78">
        <v>24.1</v>
      </c>
      <c r="K150" s="60">
        <v>1.5</v>
      </c>
      <c r="L150" s="59">
        <v>14.02</v>
      </c>
      <c r="M150" s="60">
        <v>22.03</v>
      </c>
      <c r="N150" s="59">
        <v>2</v>
      </c>
      <c r="O150" s="59">
        <v>2.06</v>
      </c>
      <c r="P150" s="59">
        <v>4.43</v>
      </c>
      <c r="Q150" s="61">
        <v>0.46875</v>
      </c>
    </row>
    <row r="151" spans="1:17" ht="16" x14ac:dyDescent="0.2">
      <c r="A151" s="66">
        <v>44020</v>
      </c>
      <c r="B151" s="68">
        <v>21.76</v>
      </c>
      <c r="C151" s="68">
        <v>21.08</v>
      </c>
      <c r="D151" s="68">
        <v>24.93</v>
      </c>
      <c r="E151" s="68">
        <v>25.93</v>
      </c>
      <c r="F151" s="68">
        <v>5.88</v>
      </c>
      <c r="G151" s="68">
        <v>5.4</v>
      </c>
      <c r="H151" s="83" t="s">
        <v>37</v>
      </c>
      <c r="I151" s="83" t="s">
        <v>37</v>
      </c>
      <c r="J151" s="83" t="s">
        <v>37</v>
      </c>
      <c r="K151" s="83" t="s">
        <v>37</v>
      </c>
      <c r="L151" s="68">
        <v>33.090000000000003</v>
      </c>
      <c r="M151" s="68">
        <v>27.05</v>
      </c>
      <c r="N151" s="68">
        <v>1.91</v>
      </c>
      <c r="O151" s="68">
        <v>1.7</v>
      </c>
      <c r="P151" s="68">
        <v>3.66</v>
      </c>
      <c r="Q151" s="84">
        <v>0.30763888888888891</v>
      </c>
    </row>
    <row r="152" spans="1:17" ht="16" x14ac:dyDescent="0.2">
      <c r="A152" s="58">
        <v>44013</v>
      </c>
      <c r="B152" s="59">
        <v>22.03</v>
      </c>
      <c r="C152" s="59">
        <v>18.32</v>
      </c>
      <c r="D152" s="59">
        <v>25.15</v>
      </c>
      <c r="E152" s="59">
        <v>25.95</v>
      </c>
      <c r="F152" s="59">
        <v>8.24</v>
      </c>
      <c r="G152" s="59">
        <v>5.25</v>
      </c>
      <c r="H152" s="59">
        <v>7.94</v>
      </c>
      <c r="I152" s="59">
        <v>7.48</v>
      </c>
      <c r="J152" s="78">
        <v>24.4</v>
      </c>
      <c r="K152" s="60">
        <v>1.25</v>
      </c>
      <c r="L152" s="59">
        <v>9.6300000000000008</v>
      </c>
      <c r="M152" s="59">
        <v>14.18</v>
      </c>
      <c r="N152" s="59">
        <v>2.1</v>
      </c>
      <c r="O152" s="59">
        <v>1.54</v>
      </c>
      <c r="P152" s="59">
        <v>5.15</v>
      </c>
      <c r="Q152" s="61">
        <v>0.44513888888888892</v>
      </c>
    </row>
    <row r="153" spans="1:17" ht="16" x14ac:dyDescent="0.2">
      <c r="A153" s="66">
        <v>44005</v>
      </c>
      <c r="B153" s="68">
        <v>21.4</v>
      </c>
      <c r="C153" s="68">
        <v>19.88</v>
      </c>
      <c r="D153" s="68">
        <v>25.25</v>
      </c>
      <c r="E153" s="68">
        <v>25.5</v>
      </c>
      <c r="F153" s="68">
        <v>9.18</v>
      </c>
      <c r="G153" s="68">
        <v>8.3800000000000008</v>
      </c>
      <c r="H153" s="56" t="s">
        <v>37</v>
      </c>
      <c r="I153" s="56" t="s">
        <v>37</v>
      </c>
      <c r="J153" s="56" t="s">
        <v>37</v>
      </c>
      <c r="K153" s="56" t="s">
        <v>37</v>
      </c>
      <c r="L153" s="68">
        <v>21.65</v>
      </c>
      <c r="M153" s="68">
        <v>38.6</v>
      </c>
      <c r="N153" s="68">
        <v>1.08</v>
      </c>
      <c r="O153" s="68">
        <v>1.62</v>
      </c>
      <c r="P153" s="68">
        <v>3.46</v>
      </c>
      <c r="Q153" s="69">
        <v>0.29375000000000001</v>
      </c>
    </row>
    <row r="154" spans="1:17" ht="16" x14ac:dyDescent="0.2">
      <c r="A154" s="58">
        <v>43999</v>
      </c>
      <c r="B154" s="59">
        <v>18.55</v>
      </c>
      <c r="C154" s="59">
        <v>17.170000000000002</v>
      </c>
      <c r="D154" s="59">
        <v>24.74</v>
      </c>
      <c r="E154" s="59">
        <v>25.46</v>
      </c>
      <c r="F154" s="59">
        <v>9.26</v>
      </c>
      <c r="G154" s="59">
        <v>7.34</v>
      </c>
      <c r="H154" s="59">
        <v>8.0500000000000007</v>
      </c>
      <c r="I154" s="59">
        <v>7.79</v>
      </c>
      <c r="J154" s="78">
        <v>21.7</v>
      </c>
      <c r="K154" s="59">
        <v>1.75</v>
      </c>
      <c r="L154" s="59">
        <v>7.27</v>
      </c>
      <c r="M154" s="60">
        <v>17.59</v>
      </c>
      <c r="N154" s="60">
        <v>1.54</v>
      </c>
      <c r="O154" s="59">
        <v>1.71</v>
      </c>
      <c r="P154" s="59">
        <v>5.28</v>
      </c>
      <c r="Q154" s="61">
        <v>0.43958333333333338</v>
      </c>
    </row>
    <row r="155" spans="1:17" ht="16" x14ac:dyDescent="0.2">
      <c r="A155" s="58">
        <v>43985</v>
      </c>
      <c r="B155" s="59">
        <v>18.600000000000001</v>
      </c>
      <c r="C155" s="59">
        <v>16.05</v>
      </c>
      <c r="D155" s="59">
        <v>24.69</v>
      </c>
      <c r="E155" s="59">
        <v>25.31</v>
      </c>
      <c r="F155" s="59">
        <v>11.71</v>
      </c>
      <c r="G155" s="59">
        <v>9.49</v>
      </c>
      <c r="H155" s="59">
        <v>8.43</v>
      </c>
      <c r="I155" s="59">
        <v>7.98</v>
      </c>
      <c r="J155" s="78">
        <v>23.7</v>
      </c>
      <c r="K155" s="60">
        <v>1.3</v>
      </c>
      <c r="L155" s="59">
        <v>38.04</v>
      </c>
      <c r="M155" s="59">
        <v>15.3</v>
      </c>
      <c r="N155" s="60">
        <v>1.77</v>
      </c>
      <c r="O155" s="59">
        <v>1.51</v>
      </c>
      <c r="P155" s="59">
        <v>5.57</v>
      </c>
      <c r="Q155" s="61">
        <v>0.44930555555555557</v>
      </c>
    </row>
    <row r="156" spans="1:17" ht="16" x14ac:dyDescent="0.2">
      <c r="A156" s="33"/>
      <c r="B156" s="30"/>
      <c r="C156" s="30"/>
      <c r="D156" s="30"/>
      <c r="E156" s="30"/>
      <c r="F156" s="30"/>
      <c r="G156" s="30"/>
      <c r="H156" s="30"/>
      <c r="I156" s="30"/>
      <c r="J156" s="34"/>
      <c r="K156" s="26"/>
      <c r="L156" s="30"/>
      <c r="M156" s="30"/>
      <c r="N156" s="30"/>
      <c r="O156" s="30"/>
      <c r="P156" s="30"/>
      <c r="Q156" s="35"/>
    </row>
    <row r="157" spans="1:17" ht="16" x14ac:dyDescent="0.2">
      <c r="A157" s="37" t="s">
        <v>26</v>
      </c>
      <c r="B157" s="38"/>
      <c r="C157" s="26"/>
      <c r="D157" s="38"/>
      <c r="E157" s="26"/>
      <c r="F157" s="26"/>
      <c r="G157" s="38"/>
      <c r="H157" s="34"/>
      <c r="I157" s="82"/>
      <c r="J157" s="38"/>
      <c r="K157" s="38"/>
      <c r="L157" s="79"/>
      <c r="M157" s="38"/>
      <c r="N157" s="38"/>
      <c r="O157" s="26"/>
      <c r="P157" s="30"/>
      <c r="Q157" s="26"/>
    </row>
    <row r="158" spans="1:17" ht="16" x14ac:dyDescent="0.2">
      <c r="A158" s="49">
        <v>44132</v>
      </c>
      <c r="B158" s="30">
        <v>16.68</v>
      </c>
      <c r="C158" s="30">
        <v>16.5</v>
      </c>
      <c r="D158" s="30">
        <v>26.56</v>
      </c>
      <c r="E158" s="30">
        <v>27.21</v>
      </c>
      <c r="F158" s="30">
        <v>7.87</v>
      </c>
      <c r="G158" s="30">
        <v>7.23</v>
      </c>
      <c r="H158" s="30">
        <v>7.61</v>
      </c>
      <c r="I158" s="30">
        <v>7.61</v>
      </c>
      <c r="J158" s="34">
        <v>12.8</v>
      </c>
      <c r="K158" s="30">
        <v>1.75</v>
      </c>
      <c r="L158" s="30">
        <v>11.34</v>
      </c>
      <c r="M158" s="26">
        <v>9.83</v>
      </c>
      <c r="N158" s="30">
        <v>2.1800000000000002</v>
      </c>
      <c r="O158" s="30">
        <v>1.26</v>
      </c>
      <c r="P158" s="30">
        <f>2.49+0.3</f>
        <v>2.79</v>
      </c>
      <c r="Q158" s="35">
        <v>0.52430555555555558</v>
      </c>
    </row>
    <row r="159" spans="1:17" ht="16" x14ac:dyDescent="0.2">
      <c r="A159" s="49">
        <v>44126</v>
      </c>
      <c r="B159" s="30">
        <v>17.07</v>
      </c>
      <c r="C159" s="30">
        <v>17.14</v>
      </c>
      <c r="D159" s="30">
        <v>26</v>
      </c>
      <c r="E159" s="30">
        <v>26.5</v>
      </c>
      <c r="F159" s="30">
        <v>7.52</v>
      </c>
      <c r="G159" s="30">
        <v>6.65</v>
      </c>
      <c r="H159" s="30">
        <v>7.44</v>
      </c>
      <c r="I159" s="30">
        <v>7.46</v>
      </c>
      <c r="J159" s="34">
        <v>18.8</v>
      </c>
      <c r="K159" s="30">
        <v>1.25</v>
      </c>
      <c r="L159" s="30">
        <v>9.2100000000000009</v>
      </c>
      <c r="M159" s="26">
        <v>11.34</v>
      </c>
      <c r="N159" s="30">
        <v>3.55</v>
      </c>
      <c r="O159" s="30">
        <v>3.23</v>
      </c>
      <c r="P159" s="30">
        <f>1.09+0.3</f>
        <v>1.3900000000000001</v>
      </c>
      <c r="Q159" s="35">
        <v>0.3923611111111111</v>
      </c>
    </row>
    <row r="160" spans="1:17" ht="16" x14ac:dyDescent="0.2">
      <c r="A160" s="49">
        <v>44118</v>
      </c>
      <c r="B160" s="26">
        <v>18.010000000000002</v>
      </c>
      <c r="C160" s="26">
        <v>17.440000000000001</v>
      </c>
      <c r="D160" s="26">
        <v>21.68</v>
      </c>
      <c r="E160" s="26">
        <v>26.53</v>
      </c>
      <c r="F160" s="30">
        <v>7.74</v>
      </c>
      <c r="G160" s="26">
        <v>6.71</v>
      </c>
      <c r="H160" s="30">
        <v>7.62</v>
      </c>
      <c r="I160" s="30">
        <v>7.67</v>
      </c>
      <c r="J160" s="34">
        <v>17</v>
      </c>
      <c r="K160" s="34">
        <v>1.5</v>
      </c>
      <c r="L160" s="30">
        <v>9.3699999999999992</v>
      </c>
      <c r="M160" s="26">
        <v>16.579999999999998</v>
      </c>
      <c r="N160" s="26">
        <v>4.16</v>
      </c>
      <c r="O160" s="30">
        <v>2.2799999999999998</v>
      </c>
      <c r="P160" s="30">
        <f>2.87+0.3</f>
        <v>3.17</v>
      </c>
      <c r="Q160" s="35">
        <v>0.46527777777777773</v>
      </c>
    </row>
    <row r="161" spans="1:17" ht="16" x14ac:dyDescent="0.2">
      <c r="A161" s="49">
        <v>44111</v>
      </c>
      <c r="B161" s="26">
        <v>19.28</v>
      </c>
      <c r="C161" s="26">
        <v>19.309999999999999</v>
      </c>
      <c r="D161" s="26">
        <v>22.79</v>
      </c>
      <c r="E161" s="26">
        <v>24.91</v>
      </c>
      <c r="F161" s="30">
        <v>8.6</v>
      </c>
      <c r="G161" s="26">
        <v>8.27</v>
      </c>
      <c r="H161" s="30">
        <v>7.84</v>
      </c>
      <c r="I161" s="30">
        <v>7.8</v>
      </c>
      <c r="J161" s="26">
        <v>18.8</v>
      </c>
      <c r="K161" s="34">
        <v>0.8</v>
      </c>
      <c r="L161" s="30">
        <v>40.590000000000003</v>
      </c>
      <c r="M161" s="26">
        <v>28.66</v>
      </c>
      <c r="N161" s="26">
        <v>4.8899999999999997</v>
      </c>
      <c r="O161" s="30">
        <v>4.9000000000000004</v>
      </c>
      <c r="P161" s="30">
        <f>1.03+0.3</f>
        <v>1.33</v>
      </c>
      <c r="Q161" s="35">
        <v>0.39305555555555555</v>
      </c>
    </row>
    <row r="162" spans="1:17" ht="16" x14ac:dyDescent="0.2">
      <c r="A162" s="49">
        <v>44105</v>
      </c>
      <c r="B162" s="26">
        <v>20.51</v>
      </c>
      <c r="C162" s="26">
        <v>20.37</v>
      </c>
      <c r="D162" s="26">
        <v>18.34</v>
      </c>
      <c r="E162" s="26">
        <v>26.25</v>
      </c>
      <c r="F162" s="26">
        <v>8.4600000000000009</v>
      </c>
      <c r="G162" s="26">
        <v>7.42</v>
      </c>
      <c r="H162" s="30">
        <v>7.54</v>
      </c>
      <c r="I162" s="30">
        <v>7.53</v>
      </c>
      <c r="J162" s="26">
        <v>18.7</v>
      </c>
      <c r="K162" s="34">
        <v>1</v>
      </c>
      <c r="L162" s="30">
        <v>51.72</v>
      </c>
      <c r="M162" s="26">
        <v>30.68</v>
      </c>
      <c r="N162" s="26">
        <v>2.96</v>
      </c>
      <c r="O162" s="30">
        <v>3</v>
      </c>
      <c r="P162" s="30">
        <f>2.46+0.3</f>
        <v>2.76</v>
      </c>
      <c r="Q162" s="35">
        <v>0.40486111111111112</v>
      </c>
    </row>
    <row r="163" spans="1:17" ht="16" x14ac:dyDescent="0.2">
      <c r="A163" s="49">
        <v>44097</v>
      </c>
      <c r="B163" s="26">
        <v>19.53</v>
      </c>
      <c r="C163" s="26">
        <v>19.440000000000001</v>
      </c>
      <c r="D163" s="26">
        <v>24.33</v>
      </c>
      <c r="E163" s="26">
        <v>26.21</v>
      </c>
      <c r="F163" s="30">
        <v>7.7</v>
      </c>
      <c r="G163" s="26">
        <v>6.91</v>
      </c>
      <c r="H163" s="30">
        <v>7.7</v>
      </c>
      <c r="I163" s="30">
        <v>7.66</v>
      </c>
      <c r="J163" s="26">
        <v>19.899999999999999</v>
      </c>
      <c r="K163" s="26">
        <v>1.25</v>
      </c>
      <c r="L163" s="30">
        <v>18.13</v>
      </c>
      <c r="M163" s="30">
        <v>19.8</v>
      </c>
      <c r="N163" s="26">
        <v>10.09</v>
      </c>
      <c r="O163" s="26">
        <v>1.79</v>
      </c>
      <c r="P163" s="30">
        <f>1.24+0.3</f>
        <v>1.54</v>
      </c>
      <c r="Q163" s="35">
        <v>0.43263888888888885</v>
      </c>
    </row>
    <row r="164" spans="1:17" ht="16" x14ac:dyDescent="0.2">
      <c r="A164" s="49">
        <v>44090</v>
      </c>
      <c r="B164" s="26">
        <v>22.07</v>
      </c>
      <c r="C164" s="26">
        <v>21.84</v>
      </c>
      <c r="D164" s="26">
        <v>25.42</v>
      </c>
      <c r="E164" s="26">
        <v>26.51</v>
      </c>
      <c r="F164" s="26">
        <v>7.13</v>
      </c>
      <c r="G164" s="26">
        <v>6.08</v>
      </c>
      <c r="H164" s="30">
        <v>7.63</v>
      </c>
      <c r="I164" s="30">
        <v>7.6</v>
      </c>
      <c r="J164" s="26">
        <v>21.2</v>
      </c>
      <c r="K164" s="34">
        <v>1</v>
      </c>
      <c r="L164" s="30">
        <v>25.77</v>
      </c>
      <c r="M164" s="26">
        <v>26.59</v>
      </c>
      <c r="N164" s="26">
        <v>2.3199999999999998</v>
      </c>
      <c r="O164" s="26">
        <v>2.61</v>
      </c>
      <c r="P164" s="30">
        <f>3.13+0.3</f>
        <v>3.4299999999999997</v>
      </c>
      <c r="Q164" s="35">
        <v>0.46875</v>
      </c>
    </row>
    <row r="165" spans="1:17" ht="16" x14ac:dyDescent="0.2">
      <c r="A165" s="39">
        <v>44083</v>
      </c>
      <c r="B165" s="40">
        <v>24.2</v>
      </c>
      <c r="C165" s="40">
        <v>24.2</v>
      </c>
      <c r="D165" s="41">
        <v>20.96</v>
      </c>
      <c r="E165" s="42">
        <v>26.58</v>
      </c>
      <c r="F165" s="41">
        <v>5.79</v>
      </c>
      <c r="G165" s="42">
        <v>4.8499999999999996</v>
      </c>
      <c r="H165" s="41">
        <v>7.79</v>
      </c>
      <c r="I165" s="41">
        <v>7.79</v>
      </c>
      <c r="J165" s="41">
        <v>22.6</v>
      </c>
      <c r="K165" s="41">
        <v>1.1000000000000001</v>
      </c>
      <c r="L165" s="42" t="s">
        <v>37</v>
      </c>
      <c r="M165" s="41" t="s">
        <v>37</v>
      </c>
      <c r="N165" s="42">
        <v>1.91</v>
      </c>
      <c r="O165" s="42">
        <v>1.91</v>
      </c>
      <c r="P165" s="42">
        <f>1.2+0.15</f>
        <v>1.3499999999999999</v>
      </c>
      <c r="Q165" s="44">
        <v>0.4291666666666667</v>
      </c>
    </row>
    <row r="166" spans="1:17" ht="16" x14ac:dyDescent="0.2">
      <c r="A166" s="49">
        <v>44077</v>
      </c>
      <c r="B166" s="26">
        <v>23.84</v>
      </c>
      <c r="C166" s="26">
        <v>23.82</v>
      </c>
      <c r="D166" s="26">
        <v>24.11</v>
      </c>
      <c r="E166" s="26">
        <v>26.59</v>
      </c>
      <c r="F166" s="26">
        <v>5.67</v>
      </c>
      <c r="G166" s="30">
        <v>4.67</v>
      </c>
      <c r="H166" s="30">
        <v>7.48</v>
      </c>
      <c r="I166" s="30">
        <v>7.44</v>
      </c>
      <c r="J166" s="26">
        <v>24.3</v>
      </c>
      <c r="K166" s="26">
        <v>0.75</v>
      </c>
      <c r="L166" s="30">
        <v>38.79</v>
      </c>
      <c r="M166" s="26">
        <v>23.14</v>
      </c>
      <c r="N166" s="26">
        <v>3.66</v>
      </c>
      <c r="O166" s="26">
        <v>2.75</v>
      </c>
      <c r="P166" s="30">
        <f>1.62+0.3</f>
        <v>1.9200000000000002</v>
      </c>
      <c r="Q166" s="35">
        <v>0.39583333333333331</v>
      </c>
    </row>
    <row r="167" spans="1:17" ht="16" x14ac:dyDescent="0.2">
      <c r="A167" s="49">
        <v>44069</v>
      </c>
      <c r="B167" s="26">
        <v>25.96</v>
      </c>
      <c r="C167" s="26">
        <v>25.63</v>
      </c>
      <c r="D167" s="26">
        <v>24.35</v>
      </c>
      <c r="E167" s="26">
        <v>25.93</v>
      </c>
      <c r="F167" s="26">
        <v>8.51</v>
      </c>
      <c r="G167" s="30">
        <v>6.9</v>
      </c>
      <c r="H167" s="30">
        <v>7.97</v>
      </c>
      <c r="I167" s="30">
        <v>7.66</v>
      </c>
      <c r="J167" s="26">
        <v>21.1</v>
      </c>
      <c r="K167" s="26">
        <v>0.75</v>
      </c>
      <c r="L167" s="30">
        <v>77.989999999999995</v>
      </c>
      <c r="M167" s="26">
        <v>26.37</v>
      </c>
      <c r="N167" s="26">
        <v>3.01</v>
      </c>
      <c r="O167" s="26">
        <v>4.3099999999999996</v>
      </c>
      <c r="P167" s="30">
        <f>1.51+0.3</f>
        <v>1.81</v>
      </c>
      <c r="Q167" s="35">
        <v>0.41319444444444442</v>
      </c>
    </row>
    <row r="168" spans="1:17" ht="16" x14ac:dyDescent="0.2">
      <c r="A168" s="49">
        <v>44062</v>
      </c>
      <c r="B168" s="26">
        <v>24.05</v>
      </c>
      <c r="C168" s="26">
        <v>24.07</v>
      </c>
      <c r="D168" s="26">
        <v>20.57</v>
      </c>
      <c r="E168" s="26">
        <v>25.72</v>
      </c>
      <c r="F168" s="26">
        <v>6.38</v>
      </c>
      <c r="G168" s="26">
        <v>4.45</v>
      </c>
      <c r="H168" s="30">
        <v>7.52</v>
      </c>
      <c r="I168" s="30">
        <v>7.35</v>
      </c>
      <c r="J168" s="26">
        <v>20.7</v>
      </c>
      <c r="K168" s="34">
        <v>1</v>
      </c>
      <c r="L168" s="30">
        <v>33.46</v>
      </c>
      <c r="M168" s="26">
        <v>25.24</v>
      </c>
      <c r="N168" s="26">
        <v>3.08</v>
      </c>
      <c r="O168" s="26">
        <v>4.2300000000000004</v>
      </c>
      <c r="P168" s="30">
        <f>1.41+0.3</f>
        <v>1.71</v>
      </c>
      <c r="Q168" s="35">
        <v>0.35972222222222222</v>
      </c>
    </row>
    <row r="169" spans="1:17" ht="16" x14ac:dyDescent="0.2">
      <c r="A169" s="49">
        <v>44055</v>
      </c>
      <c r="B169" s="26">
        <v>25.14</v>
      </c>
      <c r="C169" s="26">
        <v>24.87</v>
      </c>
      <c r="D169" s="26">
        <v>23.26</v>
      </c>
      <c r="E169" s="30">
        <v>26</v>
      </c>
      <c r="F169" s="26">
        <v>6.91</v>
      </c>
      <c r="G169" s="26">
        <v>5.73</v>
      </c>
      <c r="H169" s="30">
        <v>7.54</v>
      </c>
      <c r="I169" s="30">
        <v>7.4</v>
      </c>
      <c r="J169" s="26">
        <v>26.4</v>
      </c>
      <c r="K169" s="34">
        <v>1</v>
      </c>
      <c r="L169" s="30">
        <v>82.82</v>
      </c>
      <c r="M169" s="30">
        <v>33.799999999999997</v>
      </c>
      <c r="N169" s="26">
        <v>3.58</v>
      </c>
      <c r="O169" s="26">
        <v>3.27</v>
      </c>
      <c r="P169" s="30">
        <f>0.3+1.78</f>
        <v>2.08</v>
      </c>
      <c r="Q169" s="35">
        <v>0.39374999999999999</v>
      </c>
    </row>
    <row r="170" spans="1:17" s="18" customFormat="1" ht="16" x14ac:dyDescent="0.2">
      <c r="A170" s="49">
        <v>44050</v>
      </c>
      <c r="B170" s="50">
        <v>24.13</v>
      </c>
      <c r="C170" s="50">
        <v>23.81</v>
      </c>
      <c r="D170" s="50">
        <v>24.58</v>
      </c>
      <c r="E170" s="50">
        <v>26.25</v>
      </c>
      <c r="F170" s="51">
        <v>7.1</v>
      </c>
      <c r="G170" s="50">
        <v>5.92</v>
      </c>
      <c r="H170" s="51">
        <v>7.52</v>
      </c>
      <c r="I170" s="51">
        <v>7.41</v>
      </c>
      <c r="J170" s="50">
        <v>23.2</v>
      </c>
      <c r="K170" s="78">
        <v>1</v>
      </c>
      <c r="L170" s="51">
        <v>45.64</v>
      </c>
      <c r="M170" s="50">
        <v>33.869999999999997</v>
      </c>
      <c r="N170" s="50">
        <v>2.92</v>
      </c>
      <c r="O170" s="50">
        <v>3.06</v>
      </c>
      <c r="P170" s="51">
        <v>2.2400000000000002</v>
      </c>
      <c r="Q170" s="52">
        <v>0.48749999999999999</v>
      </c>
    </row>
    <row r="171" spans="1:17" ht="16" x14ac:dyDescent="0.2">
      <c r="A171" s="94" t="s">
        <v>50</v>
      </c>
      <c r="B171" s="60"/>
      <c r="C171" s="60"/>
      <c r="D171" s="60"/>
      <c r="E171" s="60"/>
      <c r="F171" s="60"/>
      <c r="G171" s="60"/>
      <c r="H171" s="59"/>
      <c r="I171" s="59"/>
      <c r="J171" s="60"/>
      <c r="K171" s="60"/>
      <c r="L171" s="59"/>
      <c r="M171" s="60"/>
      <c r="N171" s="60"/>
      <c r="O171" s="60"/>
      <c r="P171" s="59"/>
      <c r="Q171" s="61"/>
    </row>
    <row r="172" spans="1:17" ht="16" x14ac:dyDescent="0.2">
      <c r="A172" s="33"/>
      <c r="B172" s="30"/>
      <c r="C172" s="26"/>
      <c r="D172" s="26"/>
      <c r="E172" s="30"/>
      <c r="F172" s="30"/>
      <c r="G172" s="30"/>
      <c r="H172" s="30"/>
      <c r="I172" s="30"/>
      <c r="J172" s="34"/>
      <c r="K172" s="26"/>
      <c r="L172" s="30"/>
      <c r="M172" s="26"/>
      <c r="N172" s="26"/>
      <c r="O172" s="30"/>
      <c r="P172" s="30"/>
      <c r="Q172" s="35"/>
    </row>
    <row r="173" spans="1:17" ht="16" x14ac:dyDescent="0.2">
      <c r="A173" s="37" t="s">
        <v>27</v>
      </c>
      <c r="B173" s="30"/>
      <c r="C173" s="30"/>
      <c r="D173" s="30"/>
      <c r="E173" s="30"/>
      <c r="F173" s="30"/>
      <c r="G173" s="30"/>
      <c r="H173" s="34"/>
      <c r="I173" s="34"/>
      <c r="J173" s="34"/>
      <c r="K173" s="26"/>
      <c r="L173" s="34"/>
      <c r="M173" s="26"/>
      <c r="N173" s="26"/>
      <c r="O173" s="26"/>
      <c r="P173" s="34"/>
      <c r="Q173" s="26"/>
    </row>
    <row r="174" spans="1:17" ht="16" x14ac:dyDescent="0.2">
      <c r="A174" s="49">
        <v>44132</v>
      </c>
      <c r="B174" s="30">
        <v>16.64</v>
      </c>
      <c r="C174" s="30">
        <v>16.71</v>
      </c>
      <c r="D174" s="30">
        <v>26.03</v>
      </c>
      <c r="E174" s="30">
        <v>27.13</v>
      </c>
      <c r="F174" s="30">
        <v>7.87</v>
      </c>
      <c r="G174" s="30">
        <v>5.86</v>
      </c>
      <c r="H174" s="30">
        <v>7.49</v>
      </c>
      <c r="I174" s="30">
        <v>7.48</v>
      </c>
      <c r="J174" s="34">
        <v>12.6</v>
      </c>
      <c r="K174" s="30">
        <v>0.75</v>
      </c>
      <c r="L174" s="30">
        <v>10.57</v>
      </c>
      <c r="M174" s="30">
        <v>8.5</v>
      </c>
      <c r="N174" s="30">
        <v>3.72</v>
      </c>
      <c r="O174" s="30">
        <v>2.71</v>
      </c>
      <c r="P174" s="30">
        <f>2.2+0.3</f>
        <v>2.5</v>
      </c>
      <c r="Q174" s="35">
        <v>0.54027777777777775</v>
      </c>
    </row>
    <row r="175" spans="1:17" ht="16" x14ac:dyDescent="0.2">
      <c r="A175" s="49">
        <v>44126</v>
      </c>
      <c r="B175" s="30" t="s">
        <v>42</v>
      </c>
      <c r="C175" s="30"/>
      <c r="D175" s="30"/>
      <c r="E175" s="30"/>
      <c r="F175" s="30"/>
      <c r="G175" s="30"/>
      <c r="H175" s="30"/>
      <c r="I175" s="30"/>
      <c r="J175" s="34"/>
      <c r="K175" s="30"/>
      <c r="L175" s="30"/>
      <c r="M175" s="26"/>
      <c r="N175" s="30"/>
      <c r="O175" s="30"/>
      <c r="P175" s="30"/>
      <c r="Q175" s="35"/>
    </row>
    <row r="176" spans="1:17" ht="16" x14ac:dyDescent="0.2">
      <c r="A176" s="49">
        <v>44118</v>
      </c>
      <c r="B176" s="30">
        <v>17.559999999999999</v>
      </c>
      <c r="C176" s="30">
        <v>18.190000000000001</v>
      </c>
      <c r="D176" s="30">
        <v>21.65</v>
      </c>
      <c r="E176" s="30">
        <v>26.53</v>
      </c>
      <c r="F176" s="30">
        <v>5.7</v>
      </c>
      <c r="G176" s="30">
        <v>4.7</v>
      </c>
      <c r="H176" s="30">
        <v>7.35</v>
      </c>
      <c r="I176" s="30">
        <v>7.43</v>
      </c>
      <c r="J176" s="34">
        <v>17.100000000000001</v>
      </c>
      <c r="K176" s="34">
        <v>1.5</v>
      </c>
      <c r="L176" s="30">
        <v>8.42</v>
      </c>
      <c r="M176" s="30">
        <v>8.44</v>
      </c>
      <c r="N176" s="30">
        <v>2.56</v>
      </c>
      <c r="O176" s="26">
        <v>3.39</v>
      </c>
      <c r="P176" s="30">
        <f>2.5+0.3</f>
        <v>2.8</v>
      </c>
      <c r="Q176" s="35">
        <v>0.47986111111111113</v>
      </c>
    </row>
    <row r="177" spans="1:17" ht="16" x14ac:dyDescent="0.2">
      <c r="A177" s="49">
        <v>44111</v>
      </c>
      <c r="B177" s="30">
        <v>18.86</v>
      </c>
      <c r="C177" s="30">
        <v>19.02</v>
      </c>
      <c r="D177" s="30">
        <v>21.8</v>
      </c>
      <c r="E177" s="30">
        <v>23.75</v>
      </c>
      <c r="F177" s="30">
        <v>8.25</v>
      </c>
      <c r="G177" s="30">
        <v>8.16</v>
      </c>
      <c r="H177" s="30">
        <v>7.66</v>
      </c>
      <c r="I177" s="30">
        <v>7.68</v>
      </c>
      <c r="J177" s="34">
        <v>19.899999999999999</v>
      </c>
      <c r="K177" s="34">
        <v>1</v>
      </c>
      <c r="L177" s="30">
        <v>58.56</v>
      </c>
      <c r="M177" s="30">
        <v>31.45</v>
      </c>
      <c r="N177" s="30">
        <v>3.1</v>
      </c>
      <c r="O177" s="26">
        <v>4.57</v>
      </c>
      <c r="P177" s="30">
        <f>0.78+0.3</f>
        <v>1.08</v>
      </c>
      <c r="Q177" s="35">
        <v>0.40833333333333338</v>
      </c>
    </row>
    <row r="178" spans="1:17" ht="16" x14ac:dyDescent="0.2">
      <c r="A178" s="49">
        <v>44105</v>
      </c>
      <c r="B178" s="30">
        <v>19.54</v>
      </c>
      <c r="C178" s="30">
        <v>20.66</v>
      </c>
      <c r="D178" s="30">
        <v>18.059999999999999</v>
      </c>
      <c r="E178" s="30">
        <v>26.27</v>
      </c>
      <c r="F178" s="30">
        <v>8.5500000000000007</v>
      </c>
      <c r="G178" s="30">
        <v>5.0199999999999996</v>
      </c>
      <c r="H178" s="30">
        <v>7.49</v>
      </c>
      <c r="I178" s="30">
        <v>7.27</v>
      </c>
      <c r="J178" s="34">
        <v>20.100000000000001</v>
      </c>
      <c r="K178" s="34">
        <v>1</v>
      </c>
      <c r="L178" s="30">
        <v>105.13</v>
      </c>
      <c r="M178" s="30">
        <v>18.3</v>
      </c>
      <c r="N178" s="26">
        <v>3.71</v>
      </c>
      <c r="O178" s="26">
        <v>3.75</v>
      </c>
      <c r="P178" s="30">
        <f>2.4+0.3</f>
        <v>2.6999999999999997</v>
      </c>
      <c r="Q178" s="35">
        <v>0.41805555555555557</v>
      </c>
    </row>
    <row r="179" spans="1:17" ht="16" x14ac:dyDescent="0.2">
      <c r="A179" s="49">
        <v>44097</v>
      </c>
      <c r="B179" s="30">
        <v>19.29</v>
      </c>
      <c r="C179" s="30">
        <v>19.57</v>
      </c>
      <c r="D179" s="30">
        <v>24.07</v>
      </c>
      <c r="E179" s="30">
        <v>25.83</v>
      </c>
      <c r="F179" s="30">
        <v>6.72</v>
      </c>
      <c r="G179" s="30">
        <v>6.16</v>
      </c>
      <c r="H179" s="30">
        <v>7.5</v>
      </c>
      <c r="I179" s="30">
        <v>7.43</v>
      </c>
      <c r="J179" s="34">
        <v>21.4</v>
      </c>
      <c r="K179" s="34">
        <v>1</v>
      </c>
      <c r="L179" s="30">
        <v>13</v>
      </c>
      <c r="M179" s="26">
        <v>11.94</v>
      </c>
      <c r="N179" s="26">
        <v>3.18</v>
      </c>
      <c r="O179" s="26">
        <v>3.31</v>
      </c>
      <c r="P179" s="30">
        <f>1+0.3</f>
        <v>1.3</v>
      </c>
      <c r="Q179" s="35">
        <v>0.45069444444444445</v>
      </c>
    </row>
    <row r="180" spans="1:17" ht="16" x14ac:dyDescent="0.2">
      <c r="A180" s="49">
        <v>44090</v>
      </c>
      <c r="B180" s="30" t="s">
        <v>47</v>
      </c>
      <c r="C180" s="30"/>
      <c r="D180" s="30"/>
      <c r="E180" s="30"/>
      <c r="F180" s="30"/>
      <c r="G180" s="30"/>
      <c r="H180" s="34"/>
      <c r="I180" s="34"/>
      <c r="J180" s="34"/>
      <c r="K180" s="26"/>
      <c r="L180" s="34"/>
      <c r="M180" s="26"/>
      <c r="N180" s="26"/>
      <c r="O180" s="26"/>
      <c r="P180" s="34"/>
      <c r="Q180" s="26"/>
    </row>
    <row r="181" spans="1:17" ht="16" x14ac:dyDescent="0.2">
      <c r="A181" s="49">
        <v>44083</v>
      </c>
      <c r="B181" s="30" t="s">
        <v>42</v>
      </c>
      <c r="C181" s="30"/>
      <c r="D181" s="30"/>
      <c r="E181" s="30"/>
      <c r="F181" s="30"/>
      <c r="G181" s="30"/>
      <c r="H181" s="34"/>
      <c r="I181" s="34"/>
      <c r="J181" s="34"/>
      <c r="K181" s="26"/>
      <c r="L181" s="34"/>
      <c r="M181" s="26"/>
      <c r="N181" s="26"/>
      <c r="O181" s="26"/>
      <c r="P181" s="34"/>
      <c r="Q181" s="26"/>
    </row>
    <row r="182" spans="1:17" ht="16" x14ac:dyDescent="0.2">
      <c r="A182" s="49">
        <v>44077</v>
      </c>
      <c r="B182" s="30">
        <v>23.6</v>
      </c>
      <c r="C182" s="30">
        <v>23.82</v>
      </c>
      <c r="D182" s="30">
        <v>24.04</v>
      </c>
      <c r="E182" s="30">
        <v>25.84</v>
      </c>
      <c r="F182" s="30">
        <v>5.13</v>
      </c>
      <c r="G182" s="30">
        <v>4.6500000000000004</v>
      </c>
      <c r="H182" s="30">
        <v>7.49</v>
      </c>
      <c r="I182" s="30">
        <v>7.44</v>
      </c>
      <c r="J182" s="34">
        <v>25.1</v>
      </c>
      <c r="K182" s="26">
        <v>1.25</v>
      </c>
      <c r="L182" s="30">
        <v>46.87</v>
      </c>
      <c r="M182" s="26">
        <v>19.48</v>
      </c>
      <c r="N182" s="26">
        <v>1.96</v>
      </c>
      <c r="O182" s="26">
        <v>2.5499999999999998</v>
      </c>
      <c r="P182" s="30">
        <f>1.5+0.3</f>
        <v>1.8</v>
      </c>
      <c r="Q182" s="35">
        <v>0.41319444444444442</v>
      </c>
    </row>
    <row r="183" spans="1:17" ht="16" x14ac:dyDescent="0.2">
      <c r="A183" s="49">
        <v>44069</v>
      </c>
      <c r="B183" s="30">
        <v>25.49</v>
      </c>
      <c r="C183" s="30">
        <v>25.76</v>
      </c>
      <c r="D183" s="30">
        <v>24.98</v>
      </c>
      <c r="E183" s="30">
        <v>25.82</v>
      </c>
      <c r="F183" s="30">
        <v>6.55</v>
      </c>
      <c r="G183" s="30">
        <v>4.57</v>
      </c>
      <c r="H183" s="30">
        <v>7.54</v>
      </c>
      <c r="I183" s="30">
        <v>7.47</v>
      </c>
      <c r="J183" s="34">
        <v>22.7</v>
      </c>
      <c r="K183" s="26">
        <v>0.8</v>
      </c>
      <c r="L183" s="30">
        <v>36.64</v>
      </c>
      <c r="M183" s="26">
        <v>20.55</v>
      </c>
      <c r="N183" s="26">
        <v>3.37</v>
      </c>
      <c r="O183" s="26">
        <v>5.33</v>
      </c>
      <c r="P183" s="30">
        <f>1.15+0.3</f>
        <v>1.45</v>
      </c>
      <c r="Q183" s="35">
        <v>0.43472222222222223</v>
      </c>
    </row>
    <row r="184" spans="1:17" ht="16" x14ac:dyDescent="0.2">
      <c r="A184" s="49">
        <v>44062</v>
      </c>
      <c r="B184" s="30">
        <v>24.04</v>
      </c>
      <c r="C184" s="30">
        <v>24.16</v>
      </c>
      <c r="D184" s="30">
        <v>24.28</v>
      </c>
      <c r="E184" s="30">
        <v>25.22</v>
      </c>
      <c r="F184" s="30">
        <v>4.47</v>
      </c>
      <c r="G184" s="30">
        <v>4</v>
      </c>
      <c r="H184" s="30">
        <v>7.28</v>
      </c>
      <c r="I184" s="30">
        <v>7.26</v>
      </c>
      <c r="J184" s="34">
        <v>21.8</v>
      </c>
      <c r="K184" s="26">
        <v>0.5</v>
      </c>
      <c r="L184" s="30">
        <v>45.76</v>
      </c>
      <c r="M184" s="26">
        <v>29.21</v>
      </c>
      <c r="N184" s="26">
        <v>4.24</v>
      </c>
      <c r="O184" s="26">
        <v>3.63</v>
      </c>
      <c r="P184" s="30">
        <f>1.84+0.3</f>
        <v>2.14</v>
      </c>
      <c r="Q184" s="35">
        <v>0.39027777777777778</v>
      </c>
    </row>
    <row r="185" spans="1:17" ht="16" x14ac:dyDescent="0.2">
      <c r="A185" s="49">
        <v>44055</v>
      </c>
      <c r="B185" s="30">
        <v>24.62</v>
      </c>
      <c r="C185" s="30">
        <v>24.89</v>
      </c>
      <c r="D185" s="30">
        <v>23.26</v>
      </c>
      <c r="E185" s="30">
        <v>25.86</v>
      </c>
      <c r="F185" s="30">
        <v>6.36</v>
      </c>
      <c r="G185" s="30">
        <v>4.74</v>
      </c>
      <c r="H185" s="30">
        <v>7.47</v>
      </c>
      <c r="I185" s="30">
        <v>7.31</v>
      </c>
      <c r="J185" s="34">
        <v>28.5</v>
      </c>
      <c r="K185" s="34">
        <v>1</v>
      </c>
      <c r="L185" s="30">
        <v>87.69</v>
      </c>
      <c r="M185" s="26">
        <v>34.94</v>
      </c>
      <c r="N185" s="26">
        <v>3.45</v>
      </c>
      <c r="O185" s="26">
        <v>3.36</v>
      </c>
      <c r="P185" s="30">
        <f>0.3+1.44</f>
        <v>1.74</v>
      </c>
      <c r="Q185" s="35">
        <v>0.4069444444444445</v>
      </c>
    </row>
    <row r="186" spans="1:17" ht="16" x14ac:dyDescent="0.2">
      <c r="A186" s="58">
        <v>44050</v>
      </c>
      <c r="B186" s="59">
        <v>23.91</v>
      </c>
      <c r="C186" s="59">
        <v>23.76</v>
      </c>
      <c r="D186" s="59">
        <v>24.65</v>
      </c>
      <c r="E186" s="59">
        <v>26.25</v>
      </c>
      <c r="F186" s="59">
        <v>6.82</v>
      </c>
      <c r="G186" s="59">
        <v>4.84</v>
      </c>
      <c r="H186" s="59">
        <v>7.43</v>
      </c>
      <c r="I186" s="59">
        <v>7.22</v>
      </c>
      <c r="J186" s="78">
        <v>26.1</v>
      </c>
      <c r="K186" s="78">
        <v>1</v>
      </c>
      <c r="L186" s="59">
        <v>57.49</v>
      </c>
      <c r="M186" s="60">
        <v>18.32</v>
      </c>
      <c r="N186" s="60">
        <v>2.75</v>
      </c>
      <c r="O186" s="60">
        <v>4.37</v>
      </c>
      <c r="P186" s="59">
        <v>2.4</v>
      </c>
      <c r="Q186" s="61">
        <v>0.50694444444444442</v>
      </c>
    </row>
    <row r="187" spans="1:17" ht="16" x14ac:dyDescent="0.2">
      <c r="A187" s="58">
        <v>44041</v>
      </c>
      <c r="B187" s="59">
        <v>25.49</v>
      </c>
      <c r="C187" s="59">
        <v>25.34</v>
      </c>
      <c r="D187" s="59">
        <v>24.34</v>
      </c>
      <c r="E187" s="59">
        <v>25.54</v>
      </c>
      <c r="F187" s="59">
        <v>7.2</v>
      </c>
      <c r="G187" s="59">
        <v>3.82</v>
      </c>
      <c r="H187" s="59">
        <v>7.61</v>
      </c>
      <c r="I187" s="59">
        <v>7.36</v>
      </c>
      <c r="J187" s="78">
        <v>31.3</v>
      </c>
      <c r="K187" s="59">
        <v>0.75</v>
      </c>
      <c r="L187" s="59">
        <v>34.14</v>
      </c>
      <c r="M187" s="60">
        <v>19.43</v>
      </c>
      <c r="N187" s="60">
        <v>3.36</v>
      </c>
      <c r="O187" s="60">
        <v>3.79</v>
      </c>
      <c r="P187" s="59">
        <v>1.94</v>
      </c>
      <c r="Q187" s="61">
        <v>0.44861111111111113</v>
      </c>
    </row>
    <row r="188" spans="1:17" ht="16" x14ac:dyDescent="0.2">
      <c r="A188" s="58">
        <v>44034</v>
      </c>
      <c r="B188" s="59">
        <v>24.82</v>
      </c>
      <c r="C188" s="59">
        <v>25.25</v>
      </c>
      <c r="D188" s="59">
        <v>22.24</v>
      </c>
      <c r="E188" s="59">
        <v>25.03</v>
      </c>
      <c r="F188" s="59">
        <v>9.4</v>
      </c>
      <c r="G188" s="59">
        <v>7.58</v>
      </c>
      <c r="H188" s="59">
        <v>7.89</v>
      </c>
      <c r="I188" s="59">
        <v>7.6</v>
      </c>
      <c r="J188" s="78">
        <v>28.3</v>
      </c>
      <c r="K188" s="78">
        <v>1</v>
      </c>
      <c r="L188" s="59">
        <v>56.02</v>
      </c>
      <c r="M188" s="59">
        <v>18.920000000000002</v>
      </c>
      <c r="N188" s="60">
        <v>3.51</v>
      </c>
      <c r="O188" s="59">
        <v>4.58</v>
      </c>
      <c r="P188" s="59">
        <v>1.75</v>
      </c>
      <c r="Q188" s="61">
        <v>0.38750000000000001</v>
      </c>
    </row>
    <row r="189" spans="1:17" ht="16" x14ac:dyDescent="0.2">
      <c r="A189" s="58">
        <v>44027</v>
      </c>
      <c r="B189" s="59" t="s">
        <v>48</v>
      </c>
      <c r="C189" s="59"/>
      <c r="D189" s="59"/>
      <c r="E189" s="59"/>
      <c r="F189" s="59"/>
      <c r="G189" s="59"/>
      <c r="H189" s="59"/>
      <c r="I189" s="59"/>
      <c r="J189" s="78"/>
      <c r="K189" s="60"/>
      <c r="L189" s="59"/>
      <c r="M189" s="59"/>
      <c r="N189" s="59"/>
      <c r="O189" s="59"/>
      <c r="P189" s="59"/>
      <c r="Q189" s="61"/>
    </row>
    <row r="190" spans="1:17" ht="16" x14ac:dyDescent="0.2">
      <c r="A190" s="58">
        <v>44013</v>
      </c>
      <c r="B190" s="59" t="s">
        <v>36</v>
      </c>
      <c r="C190" s="59"/>
      <c r="D190" s="59"/>
      <c r="E190" s="59"/>
      <c r="F190" s="59"/>
      <c r="G190" s="59"/>
      <c r="H190" s="59"/>
      <c r="I190" s="59"/>
      <c r="J190" s="78"/>
      <c r="K190" s="78"/>
      <c r="L190" s="59"/>
      <c r="M190" s="59"/>
      <c r="N190" s="60"/>
      <c r="O190" s="59"/>
      <c r="P190" s="59"/>
      <c r="Q190" s="61"/>
    </row>
    <row r="191" spans="1:17" ht="16" x14ac:dyDescent="0.2">
      <c r="A191" s="58">
        <v>43999</v>
      </c>
      <c r="B191" s="59">
        <v>19.54</v>
      </c>
      <c r="C191" s="59">
        <v>18.36</v>
      </c>
      <c r="D191" s="59">
        <v>24.47</v>
      </c>
      <c r="E191" s="59">
        <v>24.94</v>
      </c>
      <c r="F191" s="59">
        <v>10.62</v>
      </c>
      <c r="G191" s="59">
        <v>7.46</v>
      </c>
      <c r="H191" s="59">
        <v>8.0399999999999991</v>
      </c>
      <c r="I191" s="59">
        <v>7.55</v>
      </c>
      <c r="J191" s="78">
        <v>21.3</v>
      </c>
      <c r="K191" s="85">
        <v>0.3</v>
      </c>
      <c r="L191" s="59">
        <v>127.79</v>
      </c>
      <c r="M191" s="60">
        <v>20.260000000000002</v>
      </c>
      <c r="N191" s="60">
        <v>3.91</v>
      </c>
      <c r="O191" s="60">
        <v>4.0599999999999996</v>
      </c>
      <c r="P191" s="59">
        <v>2.64</v>
      </c>
      <c r="Q191" s="61">
        <v>0.45902777777777781</v>
      </c>
    </row>
    <row r="192" spans="1:17" ht="16" x14ac:dyDescent="0.2">
      <c r="A192" s="58">
        <v>43985</v>
      </c>
      <c r="B192" s="59">
        <v>18.760000000000002</v>
      </c>
      <c r="C192" s="59">
        <v>18.579999999999998</v>
      </c>
      <c r="D192" s="59">
        <v>21.9</v>
      </c>
      <c r="E192" s="59">
        <v>24.14</v>
      </c>
      <c r="F192" s="59">
        <v>11.04</v>
      </c>
      <c r="G192" s="59">
        <v>10.15</v>
      </c>
      <c r="H192" s="59">
        <v>8.17</v>
      </c>
      <c r="I192" s="59">
        <v>8.11</v>
      </c>
      <c r="J192" s="78">
        <v>23.8</v>
      </c>
      <c r="K192" s="60">
        <v>1.1000000000000001</v>
      </c>
      <c r="L192" s="59">
        <v>58.91</v>
      </c>
      <c r="M192" s="60">
        <v>48.73</v>
      </c>
      <c r="N192" s="60">
        <v>2.64</v>
      </c>
      <c r="O192" s="60">
        <v>3.57</v>
      </c>
      <c r="P192" s="59">
        <v>2.98</v>
      </c>
      <c r="Q192" s="61">
        <v>0.46666666666666662</v>
      </c>
    </row>
    <row r="193" spans="1:17" ht="16" x14ac:dyDescent="0.2">
      <c r="A193" s="33"/>
      <c r="B193" s="30"/>
      <c r="C193" s="30"/>
      <c r="D193" s="32"/>
      <c r="E193" s="30"/>
      <c r="F193" s="30"/>
      <c r="G193" s="32"/>
      <c r="H193" s="30"/>
      <c r="I193" s="30"/>
      <c r="J193" s="34"/>
      <c r="K193" s="26"/>
      <c r="L193" s="30"/>
      <c r="M193" s="32"/>
      <c r="N193" s="32"/>
      <c r="O193" s="26"/>
      <c r="P193" s="30"/>
      <c r="Q193" s="35"/>
    </row>
    <row r="194" spans="1:17" ht="16" x14ac:dyDescent="0.2">
      <c r="A194" s="37" t="s">
        <v>28</v>
      </c>
      <c r="B194" s="30"/>
      <c r="C194" s="30"/>
      <c r="D194" s="30"/>
      <c r="E194" s="30"/>
      <c r="F194" s="30"/>
      <c r="G194" s="30"/>
      <c r="H194" s="34"/>
      <c r="I194" s="34"/>
      <c r="J194" s="34"/>
      <c r="K194" s="26"/>
      <c r="L194" s="30"/>
      <c r="M194" s="26"/>
      <c r="N194" s="26"/>
      <c r="O194" s="30"/>
      <c r="P194" s="34"/>
      <c r="Q194" s="26"/>
    </row>
    <row r="195" spans="1:17" ht="16" x14ac:dyDescent="0.2">
      <c r="A195" s="49">
        <v>44132</v>
      </c>
      <c r="B195" s="30">
        <v>16.16</v>
      </c>
      <c r="C195" s="30">
        <v>16.5</v>
      </c>
      <c r="D195" s="30">
        <v>26.48</v>
      </c>
      <c r="E195" s="30">
        <v>26.93</v>
      </c>
      <c r="F195" s="30">
        <v>7.18</v>
      </c>
      <c r="G195" s="30">
        <v>6.84</v>
      </c>
      <c r="H195" s="30">
        <v>7.51</v>
      </c>
      <c r="I195" s="30">
        <v>7.51</v>
      </c>
      <c r="J195" s="34">
        <v>12.5</v>
      </c>
      <c r="K195" s="30">
        <v>1.25</v>
      </c>
      <c r="L195" s="30">
        <v>39.43</v>
      </c>
      <c r="M195" s="26">
        <v>25.32</v>
      </c>
      <c r="N195" s="30">
        <v>1.9</v>
      </c>
      <c r="O195" s="30">
        <v>1.61</v>
      </c>
      <c r="P195" s="30">
        <f>2.26+0.3</f>
        <v>2.5599999999999996</v>
      </c>
      <c r="Q195" s="35">
        <v>0.40416666666666662</v>
      </c>
    </row>
    <row r="196" spans="1:17" ht="16" x14ac:dyDescent="0.2">
      <c r="A196" s="49">
        <v>44118</v>
      </c>
      <c r="B196" s="30">
        <v>16.52</v>
      </c>
      <c r="C196" s="30">
        <v>16.54</v>
      </c>
      <c r="D196" s="30">
        <v>25.84</v>
      </c>
      <c r="E196" s="30">
        <v>25.86</v>
      </c>
      <c r="F196" s="30">
        <v>7.86</v>
      </c>
      <c r="G196" s="30">
        <v>7.64</v>
      </c>
      <c r="H196" s="30">
        <v>7.69</v>
      </c>
      <c r="I196" s="30">
        <v>7.67</v>
      </c>
      <c r="J196" s="34">
        <v>13.2</v>
      </c>
      <c r="K196" s="26">
        <v>1.25</v>
      </c>
      <c r="L196" s="30">
        <v>18.2</v>
      </c>
      <c r="M196" s="26">
        <v>16.690000000000001</v>
      </c>
      <c r="N196" s="26">
        <v>3.38</v>
      </c>
      <c r="O196" s="30">
        <v>3.54</v>
      </c>
      <c r="P196" s="30">
        <f>2.14+0.3</f>
        <v>2.44</v>
      </c>
      <c r="Q196" s="35">
        <v>0.34583333333333338</v>
      </c>
    </row>
    <row r="197" spans="1:17" ht="16" x14ac:dyDescent="0.2">
      <c r="A197" s="58">
        <v>44105</v>
      </c>
      <c r="B197" s="59">
        <v>20.39</v>
      </c>
      <c r="C197" s="59">
        <v>20.43</v>
      </c>
      <c r="D197" s="59">
        <v>26.48</v>
      </c>
      <c r="E197" s="59">
        <v>26.91</v>
      </c>
      <c r="F197" s="59">
        <v>7.47</v>
      </c>
      <c r="G197" s="59">
        <v>7.44</v>
      </c>
      <c r="H197" s="59">
        <v>7.57</v>
      </c>
      <c r="I197" s="59">
        <v>7.56</v>
      </c>
      <c r="J197" s="78">
        <v>21.4</v>
      </c>
      <c r="K197" s="60">
        <v>1.25</v>
      </c>
      <c r="L197" s="59">
        <v>20.329999999999998</v>
      </c>
      <c r="M197" s="60">
        <v>23.02</v>
      </c>
      <c r="N197" s="60">
        <v>2.68</v>
      </c>
      <c r="O197" s="59">
        <v>1.94</v>
      </c>
      <c r="P197" s="59">
        <f>2.04+0.3</f>
        <v>2.34</v>
      </c>
      <c r="Q197" s="61">
        <v>0.45</v>
      </c>
    </row>
    <row r="198" spans="1:17" ht="16" x14ac:dyDescent="0.2">
      <c r="A198" s="49">
        <v>44090</v>
      </c>
      <c r="B198" s="59">
        <v>21.03</v>
      </c>
      <c r="C198" s="59">
        <v>21.04</v>
      </c>
      <c r="D198" s="59">
        <v>26</v>
      </c>
      <c r="E198" s="59">
        <v>26.01</v>
      </c>
      <c r="F198" s="59">
        <v>7</v>
      </c>
      <c r="G198" s="59">
        <v>7.01</v>
      </c>
      <c r="H198" s="59">
        <v>7.5</v>
      </c>
      <c r="I198" s="59">
        <v>7.51</v>
      </c>
      <c r="J198" s="78">
        <v>14.7</v>
      </c>
      <c r="K198" s="78">
        <v>1</v>
      </c>
      <c r="L198" s="59">
        <v>39.68</v>
      </c>
      <c r="M198" s="60">
        <v>48.99</v>
      </c>
      <c r="N198" s="60">
        <v>4.66</v>
      </c>
      <c r="O198" s="59">
        <v>4.68</v>
      </c>
      <c r="P198" s="59">
        <f>3.53+0.3</f>
        <v>3.8299999999999996</v>
      </c>
      <c r="Q198" s="61">
        <v>0.3430555555555555</v>
      </c>
    </row>
    <row r="199" spans="1:17" ht="16" x14ac:dyDescent="0.2">
      <c r="A199" s="58">
        <v>44041</v>
      </c>
      <c r="B199" s="59">
        <v>26</v>
      </c>
      <c r="C199" s="59">
        <v>25.08</v>
      </c>
      <c r="D199" s="59">
        <v>25.4</v>
      </c>
      <c r="E199" s="59">
        <v>25.69</v>
      </c>
      <c r="F199" s="59">
        <v>5.74</v>
      </c>
      <c r="G199" s="59">
        <v>4.79</v>
      </c>
      <c r="H199" s="59">
        <v>7.55</v>
      </c>
      <c r="I199" s="59">
        <v>7.44</v>
      </c>
      <c r="J199" s="78">
        <v>27.3</v>
      </c>
      <c r="K199" s="60">
        <v>0.75</v>
      </c>
      <c r="L199" s="59">
        <v>100.08</v>
      </c>
      <c r="M199" s="60">
        <v>28.92</v>
      </c>
      <c r="N199" s="60">
        <v>4.82</v>
      </c>
      <c r="O199" s="59">
        <v>2.74</v>
      </c>
      <c r="P199" s="59">
        <v>2.4</v>
      </c>
      <c r="Q199" s="61">
        <v>0.35902777777777778</v>
      </c>
    </row>
    <row r="200" spans="1:17" ht="16" x14ac:dyDescent="0.2">
      <c r="A200" s="58">
        <v>44027</v>
      </c>
      <c r="B200" s="59">
        <v>25.44</v>
      </c>
      <c r="C200" s="59">
        <v>25.36</v>
      </c>
      <c r="D200" s="59">
        <v>24.95</v>
      </c>
      <c r="E200" s="59">
        <v>25.07</v>
      </c>
      <c r="F200" s="59">
        <v>7.8</v>
      </c>
      <c r="G200" s="59">
        <v>7.85</v>
      </c>
      <c r="H200" s="59">
        <v>7.95</v>
      </c>
      <c r="I200" s="59">
        <v>7.91</v>
      </c>
      <c r="J200" s="78">
        <v>24.7</v>
      </c>
      <c r="K200" s="60">
        <v>0.75</v>
      </c>
      <c r="L200" s="59">
        <v>47.33</v>
      </c>
      <c r="M200" s="60">
        <v>26.43</v>
      </c>
      <c r="N200" s="59">
        <v>4.4000000000000004</v>
      </c>
      <c r="O200" s="59">
        <v>5.13</v>
      </c>
      <c r="P200" s="59">
        <v>2.12</v>
      </c>
      <c r="Q200" s="61">
        <v>0.3888888888888889</v>
      </c>
    </row>
    <row r="201" spans="1:17" ht="16" x14ac:dyDescent="0.2">
      <c r="A201" s="58">
        <v>44013</v>
      </c>
      <c r="B201" s="59">
        <v>21.03</v>
      </c>
      <c r="C201" s="59">
        <v>20.440000000000001</v>
      </c>
      <c r="D201" s="59">
        <v>25.12</v>
      </c>
      <c r="E201" s="59">
        <v>25.27</v>
      </c>
      <c r="F201" s="59">
        <v>6.6</v>
      </c>
      <c r="G201" s="59">
        <v>5.99</v>
      </c>
      <c r="H201" s="59">
        <v>7.6</v>
      </c>
      <c r="I201" s="59">
        <v>7.5</v>
      </c>
      <c r="J201" s="78">
        <v>21.8</v>
      </c>
      <c r="K201" s="60">
        <v>0.75</v>
      </c>
      <c r="L201" s="59">
        <v>73.45</v>
      </c>
      <c r="M201" s="59">
        <v>29.05</v>
      </c>
      <c r="N201" s="60">
        <v>2.93</v>
      </c>
      <c r="O201" s="59">
        <v>2.0099999999999998</v>
      </c>
      <c r="P201" s="59">
        <v>2.5099999999999998</v>
      </c>
      <c r="Q201" s="61">
        <v>0.37847222222222227</v>
      </c>
    </row>
    <row r="202" spans="1:17" ht="16" x14ac:dyDescent="0.2">
      <c r="A202" s="58">
        <v>43999</v>
      </c>
      <c r="B202" s="59">
        <v>18.77</v>
      </c>
      <c r="C202" s="59">
        <v>17.27</v>
      </c>
      <c r="D202" s="59">
        <v>24.66</v>
      </c>
      <c r="E202" s="59">
        <v>25.31</v>
      </c>
      <c r="F202" s="59">
        <v>8.17</v>
      </c>
      <c r="G202" s="59">
        <v>7.35</v>
      </c>
      <c r="H202" s="59">
        <v>7.86</v>
      </c>
      <c r="I202" s="59">
        <v>7.71</v>
      </c>
      <c r="J202" s="78">
        <v>20</v>
      </c>
      <c r="K202" s="60">
        <v>0.8</v>
      </c>
      <c r="L202" s="59">
        <v>61.99</v>
      </c>
      <c r="M202" s="60">
        <v>48.64</v>
      </c>
      <c r="N202" s="60">
        <v>3.65</v>
      </c>
      <c r="O202" s="59">
        <v>2.61</v>
      </c>
      <c r="P202" s="59">
        <v>2.0699999999999998</v>
      </c>
      <c r="Q202" s="61">
        <v>0.32847222222222222</v>
      </c>
    </row>
    <row r="203" spans="1:17" ht="16" x14ac:dyDescent="0.2">
      <c r="A203" s="58">
        <v>43985</v>
      </c>
      <c r="B203" s="59">
        <v>17.41</v>
      </c>
      <c r="C203" s="59">
        <v>17.260000000000002</v>
      </c>
      <c r="D203" s="59">
        <v>24.43</v>
      </c>
      <c r="E203" s="59">
        <v>24.52</v>
      </c>
      <c r="F203" s="59">
        <v>8.64</v>
      </c>
      <c r="G203" s="59">
        <v>8.6999999999999993</v>
      </c>
      <c r="H203" s="59">
        <v>8.08</v>
      </c>
      <c r="I203" s="59">
        <v>8.0500000000000007</v>
      </c>
      <c r="J203" s="78">
        <v>21</v>
      </c>
      <c r="K203" s="60">
        <v>1.25</v>
      </c>
      <c r="L203" s="59">
        <v>28.93</v>
      </c>
      <c r="M203" s="59">
        <v>38.9</v>
      </c>
      <c r="N203" s="59">
        <v>2.9</v>
      </c>
      <c r="O203" s="59">
        <v>2.88</v>
      </c>
      <c r="P203" s="59">
        <v>2.4900000000000002</v>
      </c>
      <c r="Q203" s="61">
        <v>0.34791666666666665</v>
      </c>
    </row>
    <row r="204" spans="1:17" ht="16" x14ac:dyDescent="0.2">
      <c r="A204" s="33"/>
      <c r="B204" s="30"/>
      <c r="C204" s="30"/>
      <c r="D204" s="30"/>
      <c r="E204" s="30"/>
      <c r="F204" s="30"/>
      <c r="G204" s="30"/>
      <c r="H204" s="30"/>
      <c r="I204" s="30"/>
      <c r="J204" s="34"/>
      <c r="K204" s="26"/>
      <c r="L204" s="30"/>
      <c r="M204" s="30"/>
      <c r="N204" s="30"/>
      <c r="O204" s="30"/>
      <c r="P204" s="30"/>
      <c r="Q204" s="35"/>
    </row>
    <row r="205" spans="1:17" ht="16" x14ac:dyDescent="0.2">
      <c r="A205" s="37" t="s">
        <v>29</v>
      </c>
      <c r="B205" s="86"/>
      <c r="C205" s="86"/>
      <c r="D205" s="87"/>
      <c r="E205" s="86"/>
      <c r="F205" s="86"/>
      <c r="G205" s="86"/>
      <c r="H205" s="88"/>
      <c r="I205" s="34"/>
      <c r="J205" s="26"/>
      <c r="K205" s="26"/>
      <c r="L205" s="26"/>
      <c r="M205" s="30"/>
      <c r="N205" s="30"/>
      <c r="O205" s="30"/>
      <c r="P205" s="34"/>
      <c r="Q205" s="26"/>
    </row>
    <row r="206" spans="1:17" ht="16" x14ac:dyDescent="0.2">
      <c r="A206" s="49">
        <v>44132</v>
      </c>
      <c r="B206" s="30">
        <v>16.18</v>
      </c>
      <c r="C206" s="30">
        <v>16.600000000000001</v>
      </c>
      <c r="D206" s="30">
        <v>26.97</v>
      </c>
      <c r="E206" s="30">
        <v>27.53</v>
      </c>
      <c r="F206" s="30">
        <v>7.64</v>
      </c>
      <c r="G206" s="30">
        <v>7</v>
      </c>
      <c r="H206" s="30">
        <v>7.59</v>
      </c>
      <c r="I206" s="30">
        <v>7.52</v>
      </c>
      <c r="J206" s="34">
        <v>12.8</v>
      </c>
      <c r="K206" s="30">
        <v>0.75</v>
      </c>
      <c r="L206" s="30">
        <v>74.31</v>
      </c>
      <c r="M206" s="26">
        <v>16.239999999999998</v>
      </c>
      <c r="N206" s="30">
        <v>2.36</v>
      </c>
      <c r="O206" s="30">
        <v>1.99</v>
      </c>
      <c r="P206" s="30">
        <f>2.36+0.3</f>
        <v>2.6599999999999997</v>
      </c>
      <c r="Q206" s="35">
        <v>0.45347222222222222</v>
      </c>
    </row>
    <row r="207" spans="1:17" ht="16" x14ac:dyDescent="0.2">
      <c r="A207" s="49">
        <v>44118</v>
      </c>
      <c r="B207" s="50">
        <v>16.739999999999998</v>
      </c>
      <c r="C207" s="50">
        <v>16.940000000000001</v>
      </c>
      <c r="D207" s="51">
        <v>25.93</v>
      </c>
      <c r="E207" s="50">
        <v>26.45</v>
      </c>
      <c r="F207" s="50">
        <v>8.06</v>
      </c>
      <c r="G207" s="50">
        <v>7.93</v>
      </c>
      <c r="H207" s="51">
        <v>7.74</v>
      </c>
      <c r="I207" s="51">
        <v>7.77</v>
      </c>
      <c r="J207" s="50">
        <v>13.9</v>
      </c>
      <c r="K207" s="50">
        <v>1.5</v>
      </c>
      <c r="L207" s="50">
        <v>10.83</v>
      </c>
      <c r="M207" s="51">
        <v>17.78</v>
      </c>
      <c r="N207" s="51">
        <v>2.98</v>
      </c>
      <c r="O207" s="51">
        <v>1.74</v>
      </c>
      <c r="P207" s="51">
        <f>2.59+0.3</f>
        <v>2.8899999999999997</v>
      </c>
      <c r="Q207" s="52">
        <v>0.39444444444444443</v>
      </c>
    </row>
    <row r="208" spans="1:17" ht="16" x14ac:dyDescent="0.2">
      <c r="A208" s="58">
        <v>44105</v>
      </c>
      <c r="B208" s="60">
        <v>19.84</v>
      </c>
      <c r="C208" s="60">
        <v>19.82</v>
      </c>
      <c r="D208" s="59">
        <v>26.12</v>
      </c>
      <c r="E208" s="60">
        <v>26.17</v>
      </c>
      <c r="F208" s="60">
        <v>8.1199999999999992</v>
      </c>
      <c r="G208" s="59">
        <v>8</v>
      </c>
      <c r="H208" s="59">
        <v>7.57</v>
      </c>
      <c r="I208" s="59">
        <v>7.57</v>
      </c>
      <c r="J208" s="60">
        <v>19.600000000000001</v>
      </c>
      <c r="K208" s="60">
        <v>1.25</v>
      </c>
      <c r="L208" s="60">
        <v>28.73</v>
      </c>
      <c r="M208" s="59">
        <v>36.479999999999997</v>
      </c>
      <c r="N208" s="59">
        <v>2.44</v>
      </c>
      <c r="O208" s="59">
        <v>2.5299999999999998</v>
      </c>
      <c r="P208" s="59">
        <f>1.88+0.3</f>
        <v>2.1799999999999997</v>
      </c>
      <c r="Q208" s="61">
        <v>0.43402777777777773</v>
      </c>
    </row>
    <row r="209" spans="1:17" ht="16" x14ac:dyDescent="0.2">
      <c r="A209" s="58">
        <v>44090</v>
      </c>
      <c r="B209" s="60" t="s">
        <v>49</v>
      </c>
      <c r="C209" s="60"/>
      <c r="D209" s="59"/>
      <c r="E209" s="60"/>
      <c r="F209" s="59"/>
      <c r="G209" s="60"/>
      <c r="H209" s="59"/>
      <c r="I209" s="59"/>
      <c r="J209" s="60"/>
      <c r="K209" s="78"/>
      <c r="L209" s="60"/>
      <c r="M209" s="59"/>
      <c r="N209" s="59"/>
      <c r="O209" s="59"/>
      <c r="P209" s="59"/>
      <c r="Q209" s="61"/>
    </row>
    <row r="210" spans="1:17" ht="16" x14ac:dyDescent="0.2">
      <c r="A210" s="58">
        <v>44041</v>
      </c>
      <c r="B210" s="60">
        <v>25.83</v>
      </c>
      <c r="C210" s="59">
        <v>24.97</v>
      </c>
      <c r="D210" s="59">
        <v>25.59</v>
      </c>
      <c r="E210" s="60">
        <v>25.96</v>
      </c>
      <c r="F210" s="60">
        <v>7.04</v>
      </c>
      <c r="G210" s="60">
        <v>4.6100000000000003</v>
      </c>
      <c r="H210" s="59">
        <v>7.79</v>
      </c>
      <c r="I210" s="59">
        <v>7.43</v>
      </c>
      <c r="J210" s="78">
        <v>26.7</v>
      </c>
      <c r="K210" s="78">
        <v>1</v>
      </c>
      <c r="L210" s="60">
        <v>51.39</v>
      </c>
      <c r="M210" s="59">
        <v>39.590000000000003</v>
      </c>
      <c r="N210" s="59">
        <v>2.9</v>
      </c>
      <c r="O210" s="59">
        <v>3.27</v>
      </c>
      <c r="P210" s="59">
        <v>2.63</v>
      </c>
      <c r="Q210" s="61">
        <v>0.3833333333333333</v>
      </c>
    </row>
    <row r="211" spans="1:17" ht="16" x14ac:dyDescent="0.2">
      <c r="A211" s="58">
        <v>44027</v>
      </c>
      <c r="B211" s="60">
        <v>25.16</v>
      </c>
      <c r="C211" s="60">
        <v>24.31</v>
      </c>
      <c r="D211" s="59">
        <v>25.06</v>
      </c>
      <c r="E211" s="59">
        <v>25.5</v>
      </c>
      <c r="F211" s="59">
        <v>7.26</v>
      </c>
      <c r="G211" s="60">
        <v>3.93</v>
      </c>
      <c r="H211" s="59">
        <v>7.91</v>
      </c>
      <c r="I211" s="59">
        <v>7.54</v>
      </c>
      <c r="J211" s="60">
        <v>23.6</v>
      </c>
      <c r="K211" s="60">
        <v>1.1000000000000001</v>
      </c>
      <c r="L211" s="60">
        <v>20.03</v>
      </c>
      <c r="M211" s="59">
        <v>17.61</v>
      </c>
      <c r="N211" s="59">
        <v>4.25</v>
      </c>
      <c r="O211" s="59">
        <v>4.78</v>
      </c>
      <c r="P211" s="59">
        <v>2.7</v>
      </c>
      <c r="Q211" s="61">
        <v>0.40416666666666662</v>
      </c>
    </row>
    <row r="212" spans="1:17" ht="16" x14ac:dyDescent="0.2">
      <c r="A212" s="58">
        <v>44013</v>
      </c>
      <c r="B212" s="60">
        <v>21.27</v>
      </c>
      <c r="C212" s="60">
        <v>19.649999999999999</v>
      </c>
      <c r="D212" s="59">
        <v>24.88</v>
      </c>
      <c r="E212" s="60">
        <v>25.59</v>
      </c>
      <c r="F212" s="60">
        <v>6.82</v>
      </c>
      <c r="G212" s="60">
        <v>5.56</v>
      </c>
      <c r="H212" s="59">
        <v>7.56</v>
      </c>
      <c r="I212" s="59">
        <v>7.42</v>
      </c>
      <c r="J212" s="78">
        <v>22</v>
      </c>
      <c r="K212" s="60">
        <v>1.2</v>
      </c>
      <c r="L212" s="60">
        <v>16.28</v>
      </c>
      <c r="M212" s="59">
        <v>13.99</v>
      </c>
      <c r="N212" s="59">
        <v>2.4500000000000002</v>
      </c>
      <c r="O212" s="59">
        <v>1.49</v>
      </c>
      <c r="P212" s="59">
        <v>2.31</v>
      </c>
      <c r="Q212" s="61">
        <v>0.3923611111111111</v>
      </c>
    </row>
    <row r="213" spans="1:17" ht="16" x14ac:dyDescent="0.2">
      <c r="A213" s="58">
        <v>43999</v>
      </c>
      <c r="B213" s="60">
        <v>18.78</v>
      </c>
      <c r="C213" s="60">
        <v>17.79</v>
      </c>
      <c r="D213" s="59">
        <v>24.78</v>
      </c>
      <c r="E213" s="60">
        <v>25.28</v>
      </c>
      <c r="F213" s="60">
        <v>8.67</v>
      </c>
      <c r="G213" s="60">
        <v>7.58</v>
      </c>
      <c r="H213" s="59">
        <v>8.01</v>
      </c>
      <c r="I213" s="59">
        <v>7.76</v>
      </c>
      <c r="J213" s="60">
        <v>20.6</v>
      </c>
      <c r="K213" s="78">
        <v>1</v>
      </c>
      <c r="L213" s="60">
        <v>44.58</v>
      </c>
      <c r="M213" s="59">
        <v>75.73</v>
      </c>
      <c r="N213" s="59">
        <v>8.8000000000000007</v>
      </c>
      <c r="O213" s="59">
        <v>6.55</v>
      </c>
      <c r="P213" s="59">
        <v>2.4900000000000002</v>
      </c>
      <c r="Q213" s="61">
        <v>0.38680555555555557</v>
      </c>
    </row>
    <row r="214" spans="1:17" ht="16" x14ac:dyDescent="0.2">
      <c r="A214" s="58">
        <v>43985</v>
      </c>
      <c r="B214" s="60">
        <v>18.75</v>
      </c>
      <c r="C214" s="59">
        <v>17.149999999999999</v>
      </c>
      <c r="D214" s="59">
        <v>24.09</v>
      </c>
      <c r="E214" s="60">
        <v>24.58</v>
      </c>
      <c r="F214" s="60">
        <v>10.23</v>
      </c>
      <c r="G214" s="60">
        <v>10.43</v>
      </c>
      <c r="H214" s="59">
        <v>8.31</v>
      </c>
      <c r="I214" s="59">
        <v>8.07</v>
      </c>
      <c r="J214" s="60">
        <v>24.8</v>
      </c>
      <c r="K214" s="78">
        <v>1</v>
      </c>
      <c r="L214" s="59">
        <v>42.4</v>
      </c>
      <c r="M214" s="59">
        <v>39.32</v>
      </c>
      <c r="N214" s="59">
        <v>2.78</v>
      </c>
      <c r="O214" s="59">
        <v>4.54</v>
      </c>
      <c r="P214" s="59">
        <v>2.5099999999999998</v>
      </c>
      <c r="Q214" s="61">
        <v>0.48402777777777778</v>
      </c>
    </row>
    <row r="215" spans="1:17" ht="16" x14ac:dyDescent="0.2">
      <c r="A215" s="33"/>
      <c r="B215" s="26"/>
      <c r="C215" s="30"/>
      <c r="D215" s="30"/>
      <c r="E215" s="26"/>
      <c r="F215" s="26"/>
      <c r="G215" s="43"/>
      <c r="H215" s="30"/>
      <c r="I215" s="30"/>
      <c r="J215" s="26"/>
      <c r="K215" s="26"/>
      <c r="L215" s="26"/>
      <c r="M215" s="30"/>
      <c r="N215" s="30"/>
      <c r="O215" s="30"/>
      <c r="P215" s="30"/>
      <c r="Q215" s="35"/>
    </row>
    <row r="216" spans="1:17" ht="16" x14ac:dyDescent="0.2">
      <c r="A216" s="37" t="s">
        <v>30</v>
      </c>
      <c r="B216" s="28"/>
      <c r="C216" s="28"/>
      <c r="D216" s="28"/>
      <c r="E216" s="28"/>
      <c r="F216" s="28"/>
      <c r="G216" s="28"/>
      <c r="H216" s="28"/>
      <c r="I216" s="28"/>
      <c r="J216" s="29"/>
      <c r="K216" s="89"/>
      <c r="L216" s="29"/>
      <c r="M216" s="89"/>
      <c r="N216" s="89"/>
      <c r="O216" s="90"/>
      <c r="P216" s="29"/>
      <c r="Q216" s="89"/>
    </row>
    <row r="217" spans="1:17" ht="16" x14ac:dyDescent="0.2">
      <c r="A217" s="49">
        <v>44132</v>
      </c>
      <c r="B217" s="30">
        <v>16.05</v>
      </c>
      <c r="C217" s="30">
        <v>16.22</v>
      </c>
      <c r="D217" s="30">
        <v>26.46</v>
      </c>
      <c r="E217" s="30">
        <v>26.58</v>
      </c>
      <c r="F217" s="30">
        <v>8.0500000000000007</v>
      </c>
      <c r="G217" s="30">
        <v>7.3</v>
      </c>
      <c r="H217" s="30">
        <v>7.57</v>
      </c>
      <c r="I217" s="30">
        <v>7.56</v>
      </c>
      <c r="J217" s="34">
        <v>12.2</v>
      </c>
      <c r="K217" s="30">
        <v>1.25</v>
      </c>
      <c r="L217" s="30">
        <v>51.33</v>
      </c>
      <c r="M217" s="95">
        <v>72.489999999999995</v>
      </c>
      <c r="N217" s="30">
        <v>2.12</v>
      </c>
      <c r="O217" s="30">
        <v>2.06</v>
      </c>
      <c r="P217" s="30">
        <f>2.25+0.3</f>
        <v>2.5499999999999998</v>
      </c>
      <c r="Q217" s="35">
        <v>0.39513888888888887</v>
      </c>
    </row>
    <row r="218" spans="1:17" ht="16" x14ac:dyDescent="0.2">
      <c r="A218" s="49">
        <v>44118</v>
      </c>
      <c r="B218" s="51">
        <v>16.79</v>
      </c>
      <c r="C218" s="51">
        <v>16.809999999999999</v>
      </c>
      <c r="D218" s="51">
        <v>25.87</v>
      </c>
      <c r="E218" s="51">
        <v>25.89</v>
      </c>
      <c r="F218" s="51">
        <v>7.91</v>
      </c>
      <c r="G218" s="51">
        <v>7.62</v>
      </c>
      <c r="H218" s="51">
        <v>7.7</v>
      </c>
      <c r="I218" s="51">
        <v>7.69</v>
      </c>
      <c r="J218" s="53">
        <v>12.3</v>
      </c>
      <c r="K218" s="53">
        <v>1</v>
      </c>
      <c r="L218" s="51">
        <v>20.61</v>
      </c>
      <c r="M218" s="50">
        <v>20.75</v>
      </c>
      <c r="N218" s="50">
        <v>3.69</v>
      </c>
      <c r="O218" s="51">
        <v>4.2</v>
      </c>
      <c r="P218" s="51">
        <f>1.56+0.3</f>
        <v>1.86</v>
      </c>
      <c r="Q218" s="52">
        <v>0.33819444444444446</v>
      </c>
    </row>
    <row r="219" spans="1:17" ht="16" x14ac:dyDescent="0.2">
      <c r="A219" s="58">
        <v>44105</v>
      </c>
      <c r="B219" s="59">
        <v>20.32</v>
      </c>
      <c r="C219" s="59">
        <v>20.309999999999999</v>
      </c>
      <c r="D219" s="59">
        <v>26.67</v>
      </c>
      <c r="E219" s="59">
        <v>26.69</v>
      </c>
      <c r="F219" s="59">
        <v>8.4</v>
      </c>
      <c r="G219" s="59">
        <v>8.4600000000000009</v>
      </c>
      <c r="H219" s="59">
        <v>7.67</v>
      </c>
      <c r="I219" s="59">
        <v>7.67</v>
      </c>
      <c r="J219" s="78">
        <v>20.399999999999999</v>
      </c>
      <c r="K219" s="78">
        <v>1.5</v>
      </c>
      <c r="L219" s="59">
        <v>30.53</v>
      </c>
      <c r="M219" s="60">
        <v>36.44</v>
      </c>
      <c r="N219" s="60">
        <v>1.61</v>
      </c>
      <c r="O219" s="60">
        <v>1.75</v>
      </c>
      <c r="P219" s="59">
        <f>2.06+0.3</f>
        <v>2.36</v>
      </c>
      <c r="Q219" s="61">
        <v>0.44236111111111115</v>
      </c>
    </row>
    <row r="220" spans="1:17" ht="16" x14ac:dyDescent="0.2">
      <c r="A220" s="58">
        <v>44090</v>
      </c>
      <c r="B220" s="59">
        <v>21.15</v>
      </c>
      <c r="C220" s="59">
        <v>21.18</v>
      </c>
      <c r="D220" s="59">
        <v>26.04</v>
      </c>
      <c r="E220" s="59">
        <v>26.04</v>
      </c>
      <c r="F220" s="59">
        <v>7.63</v>
      </c>
      <c r="G220" s="59">
        <v>7.27</v>
      </c>
      <c r="H220" s="59">
        <v>7.66</v>
      </c>
      <c r="I220" s="59">
        <v>7.65</v>
      </c>
      <c r="J220" s="78">
        <v>15.7</v>
      </c>
      <c r="K220" s="78">
        <v>1</v>
      </c>
      <c r="L220" s="59">
        <v>45.99</v>
      </c>
      <c r="M220" s="60">
        <v>52.09</v>
      </c>
      <c r="N220" s="60">
        <v>3.72</v>
      </c>
      <c r="O220" s="60">
        <v>3.91</v>
      </c>
      <c r="P220" s="59">
        <f>1.33+0.3</f>
        <v>1.6300000000000001</v>
      </c>
      <c r="Q220" s="61">
        <v>0.35069444444444442</v>
      </c>
    </row>
    <row r="221" spans="1:17" ht="16" x14ac:dyDescent="0.2">
      <c r="A221" s="58">
        <v>44041</v>
      </c>
      <c r="B221" s="59">
        <v>25.57</v>
      </c>
      <c r="C221" s="59">
        <v>24.95</v>
      </c>
      <c r="D221" s="59">
        <v>25.58</v>
      </c>
      <c r="E221" s="59">
        <v>25.74</v>
      </c>
      <c r="F221" s="59">
        <v>5.88</v>
      </c>
      <c r="G221" s="59">
        <v>3.6</v>
      </c>
      <c r="H221" s="59">
        <v>7.52</v>
      </c>
      <c r="I221" s="59">
        <v>7.37</v>
      </c>
      <c r="J221" s="78">
        <v>26.4</v>
      </c>
      <c r="K221" s="60">
        <v>1.2</v>
      </c>
      <c r="L221" s="59">
        <v>37.86</v>
      </c>
      <c r="M221" s="60">
        <v>30.89</v>
      </c>
      <c r="N221" s="60">
        <v>3.23</v>
      </c>
      <c r="O221" s="59">
        <v>3.1</v>
      </c>
      <c r="P221" s="59">
        <v>2.41</v>
      </c>
      <c r="Q221" s="61">
        <v>0.36388888888888887</v>
      </c>
    </row>
    <row r="222" spans="1:17" ht="16" x14ac:dyDescent="0.2">
      <c r="A222" s="58">
        <v>44027</v>
      </c>
      <c r="B222" s="59">
        <v>25.16</v>
      </c>
      <c r="C222" s="59">
        <v>25.05</v>
      </c>
      <c r="D222" s="59">
        <v>25.15</v>
      </c>
      <c r="E222" s="59">
        <v>25.28</v>
      </c>
      <c r="F222" s="59">
        <v>7.95</v>
      </c>
      <c r="G222" s="59">
        <v>6.94</v>
      </c>
      <c r="H222" s="59">
        <v>7.88</v>
      </c>
      <c r="I222" s="59">
        <v>7.81</v>
      </c>
      <c r="J222" s="78">
        <v>25.2</v>
      </c>
      <c r="K222" s="60">
        <v>0.8</v>
      </c>
      <c r="L222" s="59">
        <v>22.56</v>
      </c>
      <c r="M222" s="60">
        <v>12.75</v>
      </c>
      <c r="N222" s="60">
        <v>5.71</v>
      </c>
      <c r="O222" s="60">
        <v>5.37</v>
      </c>
      <c r="P222" s="59">
        <v>1.84</v>
      </c>
      <c r="Q222" s="61">
        <v>0.38263888888888892</v>
      </c>
    </row>
    <row r="223" spans="1:17" ht="16" x14ac:dyDescent="0.2">
      <c r="A223" s="58">
        <v>44013</v>
      </c>
      <c r="B223" s="59">
        <v>21.47</v>
      </c>
      <c r="C223" s="59">
        <v>20.02</v>
      </c>
      <c r="D223" s="59">
        <v>25.1</v>
      </c>
      <c r="E223" s="59">
        <v>25.44</v>
      </c>
      <c r="F223" s="59">
        <v>7.85</v>
      </c>
      <c r="G223" s="59">
        <v>6.65</v>
      </c>
      <c r="H223" s="59">
        <v>7.81</v>
      </c>
      <c r="I223" s="59">
        <v>7.53</v>
      </c>
      <c r="J223" s="78">
        <v>22.2</v>
      </c>
      <c r="K223" s="60">
        <v>0.5</v>
      </c>
      <c r="L223" s="59">
        <v>105.36</v>
      </c>
      <c r="M223" s="60">
        <v>31.16</v>
      </c>
      <c r="N223" s="59">
        <v>3.69</v>
      </c>
      <c r="O223" s="60">
        <v>1.67</v>
      </c>
      <c r="P223" s="59">
        <v>2.65</v>
      </c>
      <c r="Q223" s="61">
        <v>0.38541666666666669</v>
      </c>
    </row>
    <row r="224" spans="1:17" ht="16" x14ac:dyDescent="0.2">
      <c r="A224" s="58">
        <v>43999</v>
      </c>
      <c r="B224" s="59">
        <v>18.12</v>
      </c>
      <c r="C224" s="59">
        <v>18.12</v>
      </c>
      <c r="D224" s="59">
        <v>25.12</v>
      </c>
      <c r="E224" s="59">
        <v>25.11</v>
      </c>
      <c r="F224" s="59">
        <v>7.82</v>
      </c>
      <c r="G224" s="59">
        <v>7.68</v>
      </c>
      <c r="H224" s="59">
        <v>7.85</v>
      </c>
      <c r="I224" s="59">
        <v>7.84</v>
      </c>
      <c r="J224" s="78">
        <v>19.100000000000001</v>
      </c>
      <c r="K224" s="60">
        <v>1.1000000000000001</v>
      </c>
      <c r="L224" s="59">
        <v>27.6</v>
      </c>
      <c r="M224" s="60">
        <v>34.57</v>
      </c>
      <c r="N224" s="59">
        <v>2.6</v>
      </c>
      <c r="O224" s="60">
        <v>2.2400000000000002</v>
      </c>
      <c r="P224" s="59">
        <v>1.22</v>
      </c>
      <c r="Q224" s="61">
        <v>0.32222222222222224</v>
      </c>
    </row>
    <row r="225" spans="1:17" ht="16" x14ac:dyDescent="0.2">
      <c r="A225" s="58">
        <v>43985</v>
      </c>
      <c r="B225" s="59">
        <v>17.34</v>
      </c>
      <c r="C225" s="59">
        <v>16.920000000000002</v>
      </c>
      <c r="D225" s="59">
        <v>24.82</v>
      </c>
      <c r="E225" s="59">
        <v>24.98</v>
      </c>
      <c r="F225" s="59">
        <v>8.74</v>
      </c>
      <c r="G225" s="59">
        <v>8.69</v>
      </c>
      <c r="H225" s="59">
        <v>8.1199999999999992</v>
      </c>
      <c r="I225" s="59">
        <v>8.07</v>
      </c>
      <c r="J225" s="78">
        <v>20.6</v>
      </c>
      <c r="K225" s="60">
        <v>1.5</v>
      </c>
      <c r="L225" s="59">
        <v>32.51</v>
      </c>
      <c r="M225" s="59">
        <v>21.25</v>
      </c>
      <c r="N225" s="60">
        <v>2.1800000000000002</v>
      </c>
      <c r="O225" s="60">
        <v>2.74</v>
      </c>
      <c r="P225" s="59">
        <v>5.24</v>
      </c>
      <c r="Q225" s="61">
        <v>0.33958333333333335</v>
      </c>
    </row>
    <row r="226" spans="1:17" ht="16" x14ac:dyDescent="0.2">
      <c r="A226" s="33"/>
      <c r="B226" s="28"/>
      <c r="C226" s="28"/>
      <c r="D226" s="28"/>
      <c r="E226" s="28"/>
      <c r="F226" s="28"/>
      <c r="G226" s="28"/>
      <c r="H226" s="28"/>
      <c r="I226" s="28"/>
      <c r="J226" s="29"/>
      <c r="K226" s="89"/>
      <c r="L226" s="29"/>
      <c r="M226" s="89"/>
      <c r="N226" s="89"/>
      <c r="O226" s="90"/>
      <c r="P226" s="28"/>
      <c r="Q226" s="89"/>
    </row>
    <row r="227" spans="1:17" ht="16" x14ac:dyDescent="0.2">
      <c r="A227" s="37" t="s">
        <v>31</v>
      </c>
      <c r="B227" s="30"/>
      <c r="C227" s="30"/>
      <c r="D227" s="30"/>
      <c r="E227" s="30"/>
      <c r="F227" s="30"/>
      <c r="G227" s="30"/>
      <c r="H227" s="34"/>
      <c r="I227" s="34"/>
      <c r="J227" s="34"/>
      <c r="K227" s="26"/>
      <c r="L227" s="30"/>
      <c r="M227" s="26"/>
      <c r="N227" s="26"/>
      <c r="O227" s="30"/>
      <c r="P227" s="34"/>
      <c r="Q227" s="26"/>
    </row>
    <row r="228" spans="1:17" ht="16" x14ac:dyDescent="0.2">
      <c r="A228" s="49">
        <v>44132</v>
      </c>
      <c r="B228" s="30">
        <v>16.309999999999999</v>
      </c>
      <c r="C228" s="30">
        <v>16.46</v>
      </c>
      <c r="D228" s="30">
        <v>26.51</v>
      </c>
      <c r="E228" s="30">
        <v>26.81</v>
      </c>
      <c r="F228" s="30">
        <v>7.38</v>
      </c>
      <c r="G228" s="30">
        <v>6.87</v>
      </c>
      <c r="H228" s="30">
        <v>7.52</v>
      </c>
      <c r="I228" s="30">
        <v>7.5</v>
      </c>
      <c r="J228" s="34">
        <v>12.5</v>
      </c>
      <c r="K228" s="30">
        <v>1.25</v>
      </c>
      <c r="L228" s="30">
        <v>33.549999999999997</v>
      </c>
      <c r="M228" s="26">
        <v>14.38</v>
      </c>
      <c r="N228" s="30">
        <v>2.58</v>
      </c>
      <c r="O228" s="30">
        <v>1.61</v>
      </c>
      <c r="P228" s="30">
        <f>1.94+0.3</f>
        <v>2.2399999999999998</v>
      </c>
      <c r="Q228" s="35">
        <v>0.41250000000000003</v>
      </c>
    </row>
    <row r="229" spans="1:17" ht="16" x14ac:dyDescent="0.2">
      <c r="A229" s="49">
        <v>44118</v>
      </c>
      <c r="B229" s="30">
        <v>16.32</v>
      </c>
      <c r="C229" s="30">
        <v>16.61</v>
      </c>
      <c r="D229" s="30">
        <v>25.02</v>
      </c>
      <c r="E229" s="30">
        <v>25.67</v>
      </c>
      <c r="F229" s="30">
        <v>7.57</v>
      </c>
      <c r="G229" s="30">
        <v>7.26</v>
      </c>
      <c r="H229" s="30">
        <v>7.59</v>
      </c>
      <c r="I229" s="30">
        <v>7.61</v>
      </c>
      <c r="J229" s="34">
        <v>12.7</v>
      </c>
      <c r="K229" s="26">
        <v>1.25</v>
      </c>
      <c r="L229" s="30">
        <v>16.02</v>
      </c>
      <c r="M229" s="26">
        <v>16.010000000000002</v>
      </c>
      <c r="N229" s="30">
        <v>3.4</v>
      </c>
      <c r="O229" s="30">
        <v>4.3099999999999996</v>
      </c>
      <c r="P229" s="30">
        <f>1.92+0.3</f>
        <v>2.2199999999999998</v>
      </c>
      <c r="Q229" s="35">
        <v>0.35555555555555557</v>
      </c>
    </row>
    <row r="230" spans="1:17" ht="16" x14ac:dyDescent="0.2">
      <c r="A230" s="58">
        <v>44105</v>
      </c>
      <c r="B230" s="59">
        <v>20.07</v>
      </c>
      <c r="C230" s="59">
        <v>20.260000000000002</v>
      </c>
      <c r="D230" s="59">
        <v>25.91</v>
      </c>
      <c r="E230" s="59">
        <v>26.38</v>
      </c>
      <c r="F230" s="59">
        <v>7.51</v>
      </c>
      <c r="G230" s="59">
        <v>7.41</v>
      </c>
      <c r="H230" s="59">
        <v>7.51</v>
      </c>
      <c r="I230" s="59">
        <v>7.52</v>
      </c>
      <c r="J230" s="78">
        <v>21.5</v>
      </c>
      <c r="K230" s="60">
        <v>1.25</v>
      </c>
      <c r="L230" s="59">
        <v>25.68</v>
      </c>
      <c r="M230" s="59">
        <v>24.33</v>
      </c>
      <c r="N230" s="60">
        <v>3.65</v>
      </c>
      <c r="O230" s="59">
        <v>1.87</v>
      </c>
      <c r="P230" s="59">
        <f>1.84+0.3</f>
        <v>2.14</v>
      </c>
      <c r="Q230" s="61">
        <v>0.45833333333333331</v>
      </c>
    </row>
    <row r="231" spans="1:17" ht="16" x14ac:dyDescent="0.2">
      <c r="A231" s="58">
        <v>44090</v>
      </c>
      <c r="B231" s="59">
        <v>20.95</v>
      </c>
      <c r="C231" s="59">
        <v>21.01</v>
      </c>
      <c r="D231" s="59">
        <v>25.69</v>
      </c>
      <c r="E231" s="59">
        <v>25.78</v>
      </c>
      <c r="F231" s="59">
        <v>6.98</v>
      </c>
      <c r="G231" s="59">
        <v>6.77</v>
      </c>
      <c r="H231" s="59">
        <v>7.59</v>
      </c>
      <c r="I231" s="59">
        <v>7.58</v>
      </c>
      <c r="J231" s="78">
        <v>16</v>
      </c>
      <c r="K231" s="60">
        <v>0.75</v>
      </c>
      <c r="L231" s="59">
        <v>34.26</v>
      </c>
      <c r="M231" s="60">
        <v>36.25</v>
      </c>
      <c r="N231" s="60">
        <v>4.47</v>
      </c>
      <c r="O231" s="59">
        <v>4.28</v>
      </c>
      <c r="P231" s="59">
        <f>1.35+0.3</f>
        <v>1.6500000000000001</v>
      </c>
      <c r="Q231" s="61">
        <v>0.36249999999999999</v>
      </c>
    </row>
    <row r="232" spans="1:17" ht="16" x14ac:dyDescent="0.2">
      <c r="A232" s="58">
        <v>44041</v>
      </c>
      <c r="B232" s="59">
        <v>25.3</v>
      </c>
      <c r="C232" s="59">
        <v>25.2</v>
      </c>
      <c r="D232" s="59">
        <v>25.32</v>
      </c>
      <c r="E232" s="59">
        <v>25.47</v>
      </c>
      <c r="F232" s="59">
        <v>5.41</v>
      </c>
      <c r="G232" s="59">
        <v>4.38</v>
      </c>
      <c r="H232" s="59">
        <v>7.45</v>
      </c>
      <c r="I232" s="59">
        <v>7.38</v>
      </c>
      <c r="J232" s="78">
        <v>26.3</v>
      </c>
      <c r="K232" s="60">
        <v>0.7</v>
      </c>
      <c r="L232" s="59">
        <v>54.39</v>
      </c>
      <c r="M232" s="60">
        <v>29.89</v>
      </c>
      <c r="N232" s="59">
        <v>3.7</v>
      </c>
      <c r="O232" s="59">
        <v>3.46</v>
      </c>
      <c r="P232" s="59">
        <v>2.11</v>
      </c>
      <c r="Q232" s="61">
        <v>0.34722222222222227</v>
      </c>
    </row>
    <row r="233" spans="1:17" ht="16" x14ac:dyDescent="0.2">
      <c r="A233" s="58">
        <v>44027</v>
      </c>
      <c r="B233" s="59">
        <v>25.21</v>
      </c>
      <c r="C233" s="59">
        <v>25.11</v>
      </c>
      <c r="D233" s="59">
        <v>24.66</v>
      </c>
      <c r="E233" s="59">
        <v>24.9</v>
      </c>
      <c r="F233" s="59">
        <v>6.89</v>
      </c>
      <c r="G233" s="59">
        <v>6.65</v>
      </c>
      <c r="H233" s="59">
        <v>7.75</v>
      </c>
      <c r="I233" s="59">
        <v>7.74</v>
      </c>
      <c r="J233" s="78">
        <v>24.7</v>
      </c>
      <c r="K233" s="60">
        <v>0.8</v>
      </c>
      <c r="L233" s="59">
        <v>28.56</v>
      </c>
      <c r="M233" s="60">
        <v>18.36</v>
      </c>
      <c r="N233" s="60">
        <v>17.12</v>
      </c>
      <c r="O233" s="59">
        <v>12.58</v>
      </c>
      <c r="P233" s="59">
        <v>1.92</v>
      </c>
      <c r="Q233" s="61">
        <v>0.37291666666666662</v>
      </c>
    </row>
    <row r="234" spans="1:17" ht="16" x14ac:dyDescent="0.2">
      <c r="A234" s="58">
        <v>44013</v>
      </c>
      <c r="B234" s="59">
        <v>20.45</v>
      </c>
      <c r="C234" s="59">
        <v>19.55</v>
      </c>
      <c r="D234" s="59">
        <v>24.87</v>
      </c>
      <c r="E234" s="59">
        <v>25.39</v>
      </c>
      <c r="F234" s="59">
        <v>6.33</v>
      </c>
      <c r="G234" s="59">
        <v>4.99</v>
      </c>
      <c r="H234" s="59">
        <v>7.45</v>
      </c>
      <c r="I234" s="59">
        <v>7.35</v>
      </c>
      <c r="J234" s="78">
        <v>22.6</v>
      </c>
      <c r="K234" s="78">
        <v>1</v>
      </c>
      <c r="L234" s="59">
        <v>38.69</v>
      </c>
      <c r="M234" s="60">
        <v>15.58</v>
      </c>
      <c r="N234" s="60">
        <v>2.93</v>
      </c>
      <c r="O234" s="59">
        <v>2.71</v>
      </c>
      <c r="P234" s="59">
        <v>2.2000000000000002</v>
      </c>
      <c r="Q234" s="61">
        <v>0.36944444444444446</v>
      </c>
    </row>
    <row r="235" spans="1:17" ht="16" x14ac:dyDescent="0.2">
      <c r="A235" s="58">
        <v>43999</v>
      </c>
      <c r="B235" s="59">
        <v>18.16</v>
      </c>
      <c r="C235" s="59">
        <v>17.66</v>
      </c>
      <c r="D235" s="59">
        <v>24.69</v>
      </c>
      <c r="E235" s="59">
        <v>25.17</v>
      </c>
      <c r="F235" s="59">
        <v>7.53</v>
      </c>
      <c r="G235" s="59">
        <v>6.41</v>
      </c>
      <c r="H235" s="59">
        <v>7.74</v>
      </c>
      <c r="I235" s="59">
        <v>7.69</v>
      </c>
      <c r="J235" s="78">
        <v>20.399999999999999</v>
      </c>
      <c r="K235" s="60">
        <v>0.8</v>
      </c>
      <c r="L235" s="59">
        <v>72.37</v>
      </c>
      <c r="M235" s="60">
        <v>54.11</v>
      </c>
      <c r="N235" s="60">
        <v>4.16</v>
      </c>
      <c r="O235" s="59">
        <v>4.6500000000000004</v>
      </c>
      <c r="P235" s="59">
        <v>1.84</v>
      </c>
      <c r="Q235" s="61">
        <v>0.34166666666666662</v>
      </c>
    </row>
    <row r="236" spans="1:17" ht="16" x14ac:dyDescent="0.2">
      <c r="A236" s="58">
        <v>43985</v>
      </c>
      <c r="B236" s="59">
        <v>17.190000000000001</v>
      </c>
      <c r="C236" s="59">
        <v>16.79</v>
      </c>
      <c r="D236" s="59">
        <v>24.57</v>
      </c>
      <c r="E236" s="59">
        <v>24.88</v>
      </c>
      <c r="F236" s="59">
        <v>8.42</v>
      </c>
      <c r="G236" s="59">
        <v>8.18</v>
      </c>
      <c r="H236" s="59">
        <v>7.99</v>
      </c>
      <c r="I236" s="59">
        <v>7.96</v>
      </c>
      <c r="J236" s="78">
        <v>21.4</v>
      </c>
      <c r="K236" s="78">
        <v>1</v>
      </c>
      <c r="L236" s="59">
        <v>46.6</v>
      </c>
      <c r="M236" s="60">
        <v>18.78</v>
      </c>
      <c r="N236" s="60">
        <v>2.38</v>
      </c>
      <c r="O236" s="59">
        <v>3.04</v>
      </c>
      <c r="P236" s="59">
        <v>2.2200000000000002</v>
      </c>
      <c r="Q236" s="61">
        <v>0.35902777777777778</v>
      </c>
    </row>
    <row r="237" spans="1:17" ht="16" x14ac:dyDescent="0.2">
      <c r="A237" s="33"/>
      <c r="B237" s="30"/>
      <c r="C237" s="30"/>
      <c r="D237" s="30"/>
      <c r="E237" s="30"/>
      <c r="F237" s="30"/>
      <c r="G237" s="30"/>
      <c r="H237" s="34"/>
      <c r="I237" s="34"/>
      <c r="J237" s="34"/>
      <c r="K237" s="26"/>
      <c r="L237" s="34"/>
      <c r="M237" s="26"/>
      <c r="N237" s="26"/>
      <c r="O237" s="30"/>
      <c r="P237" s="34"/>
      <c r="Q237" s="35"/>
    </row>
    <row r="238" spans="1:17" ht="16" x14ac:dyDescent="0.2">
      <c r="A238" s="37" t="s">
        <v>32</v>
      </c>
      <c r="B238" s="30"/>
      <c r="C238" s="30"/>
      <c r="D238" s="30"/>
      <c r="E238" s="30"/>
      <c r="F238" s="30"/>
      <c r="G238" s="30"/>
      <c r="H238" s="34"/>
      <c r="I238" s="34"/>
      <c r="J238" s="34"/>
      <c r="K238" s="26"/>
      <c r="L238" s="30"/>
      <c r="M238" s="26"/>
      <c r="N238" s="26"/>
      <c r="O238" s="30"/>
      <c r="P238" s="34"/>
      <c r="Q238" s="26"/>
    </row>
    <row r="239" spans="1:17" ht="16" x14ac:dyDescent="0.2">
      <c r="A239" s="49">
        <v>44132</v>
      </c>
      <c r="B239" s="30">
        <v>15.91</v>
      </c>
      <c r="C239" s="30">
        <v>16.14</v>
      </c>
      <c r="D239" s="30">
        <v>25.69</v>
      </c>
      <c r="E239" s="30">
        <v>26.28</v>
      </c>
      <c r="F239" s="30">
        <v>7.68</v>
      </c>
      <c r="G239" s="30">
        <v>6.79</v>
      </c>
      <c r="H239" s="30">
        <v>7.47</v>
      </c>
      <c r="I239" s="30">
        <v>7.47</v>
      </c>
      <c r="J239" s="34">
        <v>12.5</v>
      </c>
      <c r="K239" s="30">
        <v>1.25</v>
      </c>
      <c r="L239" s="30">
        <v>33</v>
      </c>
      <c r="M239" s="26">
        <v>9.93</v>
      </c>
      <c r="N239" s="30">
        <v>3.58</v>
      </c>
      <c r="O239" s="30">
        <v>4.4000000000000004</v>
      </c>
      <c r="P239" s="30">
        <f>2.21+0.3</f>
        <v>2.5099999999999998</v>
      </c>
      <c r="Q239" s="35">
        <v>0.42291666666666666</v>
      </c>
    </row>
    <row r="240" spans="1:17" ht="16" x14ac:dyDescent="0.2">
      <c r="A240" s="49">
        <v>44118</v>
      </c>
      <c r="B240" s="30">
        <v>16.079999999999998</v>
      </c>
      <c r="C240" s="30">
        <v>16.39</v>
      </c>
      <c r="D240" s="30">
        <v>24.41</v>
      </c>
      <c r="E240" s="30">
        <v>25.33</v>
      </c>
      <c r="F240" s="30">
        <v>7.04</v>
      </c>
      <c r="G240" s="30">
        <v>7.1</v>
      </c>
      <c r="H240" s="30">
        <v>7.51</v>
      </c>
      <c r="I240" s="30">
        <v>7.57</v>
      </c>
      <c r="J240" s="34">
        <v>13.9</v>
      </c>
      <c r="K240" s="26">
        <v>1.25</v>
      </c>
      <c r="L240" s="30">
        <v>15.31</v>
      </c>
      <c r="M240" s="26">
        <v>12.24</v>
      </c>
      <c r="N240" s="26">
        <v>5.38</v>
      </c>
      <c r="O240" s="30">
        <v>5.25</v>
      </c>
      <c r="P240" s="30">
        <f>2.2+0.3</f>
        <v>2.5</v>
      </c>
      <c r="Q240" s="35">
        <v>0.36736111111111108</v>
      </c>
    </row>
    <row r="241" spans="1:17" ht="16" x14ac:dyDescent="0.2">
      <c r="A241" s="58">
        <v>44105</v>
      </c>
      <c r="B241" s="59">
        <v>20.21</v>
      </c>
      <c r="C241" s="59">
        <v>20.13</v>
      </c>
      <c r="D241" s="59">
        <v>25.94</v>
      </c>
      <c r="E241" s="59">
        <v>26.04</v>
      </c>
      <c r="F241" s="59">
        <v>7.8</v>
      </c>
      <c r="G241" s="59">
        <v>7.43</v>
      </c>
      <c r="H241" s="59">
        <v>7.57</v>
      </c>
      <c r="I241" s="59">
        <v>7.51</v>
      </c>
      <c r="J241" s="78">
        <v>21</v>
      </c>
      <c r="K241" s="60">
        <v>1.1000000000000001</v>
      </c>
      <c r="L241" s="59">
        <v>16.03</v>
      </c>
      <c r="M241" s="60">
        <v>19.079999999999998</v>
      </c>
      <c r="N241" s="60">
        <v>4.47</v>
      </c>
      <c r="O241" s="59">
        <v>4.05</v>
      </c>
      <c r="P241" s="59">
        <f>2.15+0.3</f>
        <v>2.4499999999999997</v>
      </c>
      <c r="Q241" s="61">
        <v>0.4694444444444445</v>
      </c>
    </row>
    <row r="242" spans="1:17" ht="16" x14ac:dyDescent="0.2">
      <c r="A242" s="58">
        <v>44090</v>
      </c>
      <c r="B242" s="59">
        <v>20.91</v>
      </c>
      <c r="C242" s="59">
        <v>21.04</v>
      </c>
      <c r="D242" s="59">
        <v>25.66</v>
      </c>
      <c r="E242" s="59">
        <v>25.87</v>
      </c>
      <c r="F242" s="59">
        <v>7.25</v>
      </c>
      <c r="G242" s="59">
        <v>6.78</v>
      </c>
      <c r="H242" s="59">
        <v>7.61</v>
      </c>
      <c r="I242" s="59">
        <v>7.61</v>
      </c>
      <c r="J242" s="78">
        <v>17.7</v>
      </c>
      <c r="K242" s="78">
        <v>0.8</v>
      </c>
      <c r="L242" s="59">
        <v>35.32</v>
      </c>
      <c r="M242" s="59">
        <v>37.71</v>
      </c>
      <c r="N242" s="60">
        <v>4.66</v>
      </c>
      <c r="O242" s="59">
        <v>4.53</v>
      </c>
      <c r="P242" s="59">
        <f>1.85+0.3</f>
        <v>2.15</v>
      </c>
      <c r="Q242" s="61">
        <v>0.37847222222222227</v>
      </c>
    </row>
    <row r="243" spans="1:17" ht="16" x14ac:dyDescent="0.2">
      <c r="A243" s="58">
        <v>44041</v>
      </c>
      <c r="B243" s="59">
        <v>26.42</v>
      </c>
      <c r="C243" s="59">
        <v>25.7</v>
      </c>
      <c r="D243" s="59">
        <v>25.18</v>
      </c>
      <c r="E243" s="59">
        <v>25.51</v>
      </c>
      <c r="F243" s="59">
        <v>4.53</v>
      </c>
      <c r="G243" s="59">
        <v>3.98</v>
      </c>
      <c r="H243" s="59">
        <v>7.37</v>
      </c>
      <c r="I243" s="59">
        <v>7.36</v>
      </c>
      <c r="J243" s="78">
        <v>25.2</v>
      </c>
      <c r="K243" s="78">
        <v>0.6</v>
      </c>
      <c r="L243" s="59">
        <v>64.040000000000006</v>
      </c>
      <c r="M243" s="60">
        <v>33.520000000000003</v>
      </c>
      <c r="N243" s="60">
        <v>3.98</v>
      </c>
      <c r="O243" s="59">
        <v>4.1500000000000004</v>
      </c>
      <c r="P243" s="59">
        <v>2.4</v>
      </c>
      <c r="Q243" s="61">
        <v>0.33819444444444446</v>
      </c>
    </row>
    <row r="244" spans="1:17" ht="16" x14ac:dyDescent="0.2">
      <c r="A244" s="58">
        <v>44027</v>
      </c>
      <c r="B244" s="59">
        <v>25.91</v>
      </c>
      <c r="C244" s="59">
        <v>25.62</v>
      </c>
      <c r="D244" s="59">
        <v>24.03</v>
      </c>
      <c r="E244" s="59">
        <v>24.79</v>
      </c>
      <c r="F244" s="59">
        <v>9.32</v>
      </c>
      <c r="G244" s="59">
        <v>9.18</v>
      </c>
      <c r="H244" s="59">
        <v>8.0500000000000007</v>
      </c>
      <c r="I244" s="59">
        <v>7.88</v>
      </c>
      <c r="J244" s="78">
        <v>26</v>
      </c>
      <c r="K244" s="85">
        <v>0.4</v>
      </c>
      <c r="L244" s="59">
        <v>134.76</v>
      </c>
      <c r="M244" s="60">
        <v>17.16</v>
      </c>
      <c r="N244" s="60">
        <v>7.79</v>
      </c>
      <c r="O244" s="59">
        <v>10.19</v>
      </c>
      <c r="P244" s="59">
        <v>2.21</v>
      </c>
      <c r="Q244" s="61">
        <v>0.3611111111111111</v>
      </c>
    </row>
    <row r="245" spans="1:17" s="18" customFormat="1" ht="16" x14ac:dyDescent="0.2">
      <c r="A245" s="58">
        <v>44013</v>
      </c>
      <c r="B245" s="59">
        <v>22.06</v>
      </c>
      <c r="C245" s="59">
        <v>20.75</v>
      </c>
      <c r="D245" s="59">
        <v>24.62</v>
      </c>
      <c r="E245" s="59">
        <v>25.16</v>
      </c>
      <c r="F245" s="59">
        <v>8.0399999999999991</v>
      </c>
      <c r="G245" s="59">
        <v>5.14</v>
      </c>
      <c r="H245" s="59">
        <v>7.6</v>
      </c>
      <c r="I245" s="59">
        <v>7.36</v>
      </c>
      <c r="J245" s="78">
        <v>22.3</v>
      </c>
      <c r="K245" s="85">
        <v>0.1</v>
      </c>
      <c r="L245" s="59">
        <v>80.849999999999994</v>
      </c>
      <c r="M245" s="60">
        <v>9.7200000000000006</v>
      </c>
      <c r="N245" s="59">
        <v>5.29</v>
      </c>
      <c r="O245" s="59">
        <v>6</v>
      </c>
      <c r="P245" s="59">
        <v>2.44</v>
      </c>
      <c r="Q245" s="61">
        <v>0.35555555555555557</v>
      </c>
    </row>
    <row r="246" spans="1:17" s="17" customFormat="1" ht="16" x14ac:dyDescent="0.2">
      <c r="A246" s="58">
        <v>43999</v>
      </c>
      <c r="B246" s="59">
        <v>19.45</v>
      </c>
      <c r="C246" s="59">
        <v>18.89</v>
      </c>
      <c r="D246" s="59">
        <v>24.42</v>
      </c>
      <c r="E246" s="59">
        <v>24.75</v>
      </c>
      <c r="F246" s="59">
        <v>8.2100000000000009</v>
      </c>
      <c r="G246" s="59">
        <v>8.27</v>
      </c>
      <c r="H246" s="59">
        <v>7.9</v>
      </c>
      <c r="I246" s="59">
        <v>7.83</v>
      </c>
      <c r="J246" s="78">
        <v>20</v>
      </c>
      <c r="K246" s="60">
        <v>0.6</v>
      </c>
      <c r="L246" s="59">
        <v>74.150000000000006</v>
      </c>
      <c r="M246" s="60">
        <v>43.29</v>
      </c>
      <c r="N246" s="60">
        <v>5.27</v>
      </c>
      <c r="O246" s="59">
        <v>5.28</v>
      </c>
      <c r="P246" s="59">
        <v>2.12</v>
      </c>
      <c r="Q246" s="61">
        <v>0.35347222222222219</v>
      </c>
    </row>
    <row r="247" spans="1:17" s="17" customFormat="1" ht="16" x14ac:dyDescent="0.2">
      <c r="A247" s="58">
        <v>43985</v>
      </c>
      <c r="B247" s="59">
        <v>17.920000000000002</v>
      </c>
      <c r="C247" s="59">
        <v>17.440000000000001</v>
      </c>
      <c r="D247" s="59">
        <v>24.21</v>
      </c>
      <c r="E247" s="59">
        <v>24.53</v>
      </c>
      <c r="F247" s="59">
        <v>8.75</v>
      </c>
      <c r="G247" s="59">
        <v>8.75</v>
      </c>
      <c r="H247" s="59">
        <v>8.08</v>
      </c>
      <c r="I247" s="59">
        <v>8.0399999999999991</v>
      </c>
      <c r="J247" s="78">
        <v>22</v>
      </c>
      <c r="K247" s="78">
        <v>1</v>
      </c>
      <c r="L247" s="59">
        <v>52.55</v>
      </c>
      <c r="M247" s="59">
        <v>23.61</v>
      </c>
      <c r="N247" s="60">
        <v>3.72</v>
      </c>
      <c r="O247" s="59">
        <v>3.91</v>
      </c>
      <c r="P247" s="59">
        <v>2.57</v>
      </c>
      <c r="Q247" s="61">
        <v>0.37152777777777773</v>
      </c>
    </row>
    <row r="248" spans="1:17" ht="16" x14ac:dyDescent="0.2">
      <c r="A248" s="33"/>
      <c r="B248" s="30"/>
      <c r="C248" s="30"/>
      <c r="D248" s="30"/>
      <c r="E248" s="30"/>
      <c r="F248" s="30"/>
      <c r="G248" s="30"/>
      <c r="H248" s="34"/>
      <c r="I248" s="34"/>
      <c r="J248" s="34"/>
      <c r="K248" s="26"/>
      <c r="L248" s="34"/>
      <c r="M248" s="26"/>
      <c r="N248" s="26"/>
      <c r="O248" s="30"/>
      <c r="P248" s="34"/>
      <c r="Q248" s="35"/>
    </row>
    <row r="249" spans="1:17" s="17" customFormat="1" ht="16" x14ac:dyDescent="0.2">
      <c r="A249" s="37" t="s">
        <v>33</v>
      </c>
      <c r="B249" s="30"/>
      <c r="C249" s="30"/>
      <c r="D249" s="30"/>
      <c r="E249" s="30"/>
      <c r="F249" s="30"/>
      <c r="G249" s="30"/>
      <c r="H249" s="34"/>
      <c r="I249" s="34"/>
      <c r="J249" s="34"/>
      <c r="K249" s="26"/>
      <c r="L249" s="30"/>
      <c r="M249" s="26"/>
      <c r="N249" s="26"/>
      <c r="O249" s="30"/>
      <c r="P249" s="34"/>
      <c r="Q249" s="35"/>
    </row>
    <row r="250" spans="1:17" s="17" customFormat="1" ht="16" x14ac:dyDescent="0.2">
      <c r="A250" s="49">
        <v>44132</v>
      </c>
      <c r="B250" s="30">
        <v>15.46</v>
      </c>
      <c r="C250" s="30">
        <v>15.94</v>
      </c>
      <c r="D250" s="30">
        <v>25.04</v>
      </c>
      <c r="E250" s="30">
        <v>26.05</v>
      </c>
      <c r="F250" s="30">
        <v>6.3</v>
      </c>
      <c r="G250" s="30">
        <v>5.68</v>
      </c>
      <c r="H250" s="30">
        <v>7.3</v>
      </c>
      <c r="I250" s="30">
        <v>7.31</v>
      </c>
      <c r="J250" s="34">
        <v>12.8</v>
      </c>
      <c r="K250" s="34">
        <v>0.8</v>
      </c>
      <c r="L250" s="30">
        <v>17.54</v>
      </c>
      <c r="M250" s="26">
        <v>4.22</v>
      </c>
      <c r="N250" s="30">
        <v>4.7</v>
      </c>
      <c r="O250" s="30">
        <v>2.4700000000000002</v>
      </c>
      <c r="P250" s="30">
        <f>1.37+0.3</f>
        <v>1.6700000000000002</v>
      </c>
      <c r="Q250" s="35">
        <v>0.43263888888888885</v>
      </c>
    </row>
    <row r="251" spans="1:17" s="17" customFormat="1" ht="16" x14ac:dyDescent="0.2">
      <c r="A251" s="49">
        <v>44118</v>
      </c>
      <c r="B251" s="30">
        <v>15.99</v>
      </c>
      <c r="C251" s="30">
        <v>16.36</v>
      </c>
      <c r="D251" s="30">
        <v>23.56</v>
      </c>
      <c r="E251" s="30">
        <v>24.57</v>
      </c>
      <c r="F251" s="30">
        <v>7.02</v>
      </c>
      <c r="G251" s="30">
        <v>6.38</v>
      </c>
      <c r="H251" s="30">
        <v>7.44</v>
      </c>
      <c r="I251" s="30">
        <v>7.43</v>
      </c>
      <c r="J251" s="34">
        <v>13.5</v>
      </c>
      <c r="K251" s="26">
        <v>0.5</v>
      </c>
      <c r="L251" s="30">
        <v>9.19</v>
      </c>
      <c r="M251" s="26">
        <v>7.19</v>
      </c>
      <c r="N251" s="30">
        <v>6.3</v>
      </c>
      <c r="O251" s="30">
        <v>6.64</v>
      </c>
      <c r="P251" s="30">
        <f>1.41+0.3</f>
        <v>1.71</v>
      </c>
      <c r="Q251" s="35">
        <v>0.37638888888888888</v>
      </c>
    </row>
    <row r="252" spans="1:17" s="17" customFormat="1" ht="16" x14ac:dyDescent="0.2">
      <c r="A252" s="58">
        <v>44105</v>
      </c>
      <c r="B252" s="30">
        <v>20.18</v>
      </c>
      <c r="C252" s="30">
        <v>20.309999999999999</v>
      </c>
      <c r="D252" s="30">
        <v>25.65</v>
      </c>
      <c r="E252" s="30">
        <v>25.87</v>
      </c>
      <c r="F252" s="30">
        <v>6.57</v>
      </c>
      <c r="G252" s="30">
        <v>6.63</v>
      </c>
      <c r="H252" s="30">
        <v>7.39</v>
      </c>
      <c r="I252" s="30">
        <v>7.45</v>
      </c>
      <c r="J252" s="34">
        <v>20.9</v>
      </c>
      <c r="K252" s="26">
        <v>0.75</v>
      </c>
      <c r="L252" s="30">
        <v>14.47</v>
      </c>
      <c r="M252" s="26">
        <v>15.45</v>
      </c>
      <c r="N252" s="26">
        <v>5.14</v>
      </c>
      <c r="O252" s="30">
        <v>4.79</v>
      </c>
      <c r="P252" s="30">
        <f>1.44+0.3</f>
        <v>1.74</v>
      </c>
      <c r="Q252" s="35">
        <v>0.4770833333333333</v>
      </c>
    </row>
    <row r="253" spans="1:17" s="17" customFormat="1" ht="16" x14ac:dyDescent="0.2">
      <c r="A253" s="58">
        <v>44090</v>
      </c>
      <c r="B253" s="60">
        <v>20.84</v>
      </c>
      <c r="C253" s="60">
        <v>20.94</v>
      </c>
      <c r="D253" s="60">
        <v>25.57</v>
      </c>
      <c r="E253" s="59">
        <v>25.6</v>
      </c>
      <c r="F253" s="60">
        <v>5.92</v>
      </c>
      <c r="G253" s="60">
        <v>5.82</v>
      </c>
      <c r="H253" s="59">
        <v>7.5</v>
      </c>
      <c r="I253" s="60">
        <v>7.49</v>
      </c>
      <c r="J253" s="60">
        <v>18.100000000000001</v>
      </c>
      <c r="K253" s="60">
        <v>0.6</v>
      </c>
      <c r="L253" s="60">
        <v>33.72</v>
      </c>
      <c r="M253" s="59">
        <v>30</v>
      </c>
      <c r="N253" s="60">
        <v>7.28</v>
      </c>
      <c r="O253" s="60">
        <v>8.59</v>
      </c>
      <c r="P253" s="60">
        <f>1.29+0.3</f>
        <v>1.59</v>
      </c>
      <c r="Q253" s="61">
        <v>0.38750000000000001</v>
      </c>
    </row>
    <row r="254" spans="1:17" s="17" customFormat="1" ht="16" x14ac:dyDescent="0.2">
      <c r="A254" s="58">
        <v>44041</v>
      </c>
      <c r="B254" s="60">
        <v>26.51</v>
      </c>
      <c r="C254" s="60">
        <v>26.47</v>
      </c>
      <c r="D254" s="60">
        <v>24.97</v>
      </c>
      <c r="E254" s="60">
        <v>25.25</v>
      </c>
      <c r="F254" s="60">
        <v>4.33</v>
      </c>
      <c r="G254" s="60">
        <v>3.67</v>
      </c>
      <c r="H254" s="60">
        <v>7.34</v>
      </c>
      <c r="I254" s="60">
        <v>7.28</v>
      </c>
      <c r="J254" s="60">
        <v>25.3</v>
      </c>
      <c r="K254" s="60">
        <v>0.75</v>
      </c>
      <c r="L254" s="60">
        <v>47.78</v>
      </c>
      <c r="M254" s="60">
        <v>34.71</v>
      </c>
      <c r="N254" s="60">
        <v>5.69</v>
      </c>
      <c r="O254" s="60">
        <v>4.72</v>
      </c>
      <c r="P254" s="60">
        <v>1.72</v>
      </c>
      <c r="Q254" s="61">
        <v>0.33055555555555555</v>
      </c>
    </row>
    <row r="255" spans="1:17" ht="16" x14ac:dyDescent="0.2">
      <c r="A255" s="58">
        <v>44027</v>
      </c>
      <c r="B255" s="59">
        <v>25.8</v>
      </c>
      <c r="C255" s="59">
        <v>25.98</v>
      </c>
      <c r="D255" s="59">
        <v>23.41</v>
      </c>
      <c r="E255" s="59">
        <v>24.11</v>
      </c>
      <c r="F255" s="59">
        <v>6.81</v>
      </c>
      <c r="G255" s="59">
        <v>6.17</v>
      </c>
      <c r="H255" s="59">
        <v>7.72</v>
      </c>
      <c r="I255" s="59">
        <v>7.6</v>
      </c>
      <c r="J255" s="78">
        <v>24.5</v>
      </c>
      <c r="K255" s="91">
        <v>0.3</v>
      </c>
      <c r="L255" s="59">
        <v>33.64</v>
      </c>
      <c r="M255" s="60">
        <v>13.76</v>
      </c>
      <c r="N255" s="59">
        <v>7.48</v>
      </c>
      <c r="O255" s="59">
        <v>8.5299999999999994</v>
      </c>
      <c r="P255" s="59">
        <v>1.48</v>
      </c>
      <c r="Q255" s="61">
        <v>0.35069444444444442</v>
      </c>
    </row>
    <row r="256" spans="1:17" ht="16" x14ac:dyDescent="0.2">
      <c r="A256" s="58">
        <v>44013</v>
      </c>
      <c r="B256" s="59">
        <v>22.42</v>
      </c>
      <c r="C256" s="59">
        <v>22.38</v>
      </c>
      <c r="D256" s="59">
        <v>24.02</v>
      </c>
      <c r="E256" s="59">
        <v>24.46</v>
      </c>
      <c r="F256" s="59">
        <v>5.46</v>
      </c>
      <c r="G256" s="59">
        <v>4.4400000000000004</v>
      </c>
      <c r="H256" s="59">
        <v>7.36</v>
      </c>
      <c r="I256" s="59">
        <v>7.3</v>
      </c>
      <c r="J256" s="78">
        <v>23</v>
      </c>
      <c r="K256" s="60">
        <v>0.7</v>
      </c>
      <c r="L256" s="59">
        <v>42.47</v>
      </c>
      <c r="M256" s="60">
        <v>11.77</v>
      </c>
      <c r="N256" s="59">
        <v>4.82</v>
      </c>
      <c r="O256" s="59">
        <v>5.56</v>
      </c>
      <c r="P256" s="59">
        <v>1.73</v>
      </c>
      <c r="Q256" s="61">
        <v>0.34791666666666665</v>
      </c>
    </row>
    <row r="257" spans="1:17" ht="16" x14ac:dyDescent="0.2">
      <c r="A257" s="58">
        <v>43999</v>
      </c>
      <c r="B257" s="59">
        <v>19.440000000000001</v>
      </c>
      <c r="C257" s="59">
        <v>19.55</v>
      </c>
      <c r="D257" s="59">
        <v>23.36</v>
      </c>
      <c r="E257" s="59">
        <v>24.03</v>
      </c>
      <c r="F257" s="59">
        <v>7.62</v>
      </c>
      <c r="G257" s="59">
        <v>7.07</v>
      </c>
      <c r="H257" s="59">
        <v>7.67</v>
      </c>
      <c r="I257" s="59">
        <v>7.64</v>
      </c>
      <c r="J257" s="78">
        <v>20</v>
      </c>
      <c r="K257" s="85">
        <v>0.3</v>
      </c>
      <c r="L257" s="59">
        <v>48.55</v>
      </c>
      <c r="M257" s="60">
        <v>48.76</v>
      </c>
      <c r="N257" s="60">
        <v>9.93</v>
      </c>
      <c r="O257" s="59">
        <v>14.19</v>
      </c>
      <c r="P257" s="59">
        <v>1.42</v>
      </c>
      <c r="Q257" s="61">
        <v>0.3611111111111111</v>
      </c>
    </row>
    <row r="258" spans="1:17" ht="16" x14ac:dyDescent="0.2">
      <c r="A258" s="33">
        <v>43985</v>
      </c>
      <c r="B258" s="30">
        <v>18.05</v>
      </c>
      <c r="C258" s="30">
        <v>17.899999999999999</v>
      </c>
      <c r="D258" s="30">
        <v>24.23</v>
      </c>
      <c r="E258" s="30">
        <v>27.51</v>
      </c>
      <c r="F258" s="30">
        <v>8.4700000000000006</v>
      </c>
      <c r="G258" s="30">
        <v>8.81</v>
      </c>
      <c r="H258" s="30">
        <v>8.06</v>
      </c>
      <c r="I258" s="30">
        <v>8.0500000000000007</v>
      </c>
      <c r="J258" s="34">
        <v>25</v>
      </c>
      <c r="K258" s="34">
        <v>1</v>
      </c>
      <c r="L258" s="30">
        <v>25.41</v>
      </c>
      <c r="M258" s="26">
        <v>23.77</v>
      </c>
      <c r="N258" s="26">
        <v>3.24</v>
      </c>
      <c r="O258" s="26">
        <v>3.38</v>
      </c>
      <c r="P258" s="30">
        <v>1.8</v>
      </c>
      <c r="Q258" s="35">
        <v>0.3833333333333333</v>
      </c>
    </row>
    <row r="259" spans="1:17" ht="16" x14ac:dyDescent="0.2">
      <c r="A259" s="33"/>
      <c r="B259" s="30"/>
      <c r="C259" s="30"/>
      <c r="D259" s="30"/>
      <c r="E259" s="30"/>
      <c r="F259" s="30"/>
      <c r="G259" s="30"/>
      <c r="H259" s="30"/>
      <c r="I259" s="30"/>
      <c r="J259" s="34"/>
      <c r="K259" s="26"/>
      <c r="L259" s="30"/>
      <c r="M259" s="26"/>
      <c r="N259" s="26"/>
      <c r="O259" s="26"/>
      <c r="P259" s="30"/>
      <c r="Q259" s="35"/>
    </row>
    <row r="260" spans="1:17" ht="16" x14ac:dyDescent="0.2">
      <c r="A260" s="27" t="s">
        <v>43</v>
      </c>
      <c r="B260" s="30"/>
      <c r="C260" s="30"/>
      <c r="D260" s="30"/>
      <c r="E260" s="30"/>
      <c r="F260" s="30"/>
      <c r="G260" s="30"/>
      <c r="H260" s="92"/>
      <c r="I260" s="34"/>
      <c r="J260" s="34"/>
      <c r="K260" s="93"/>
      <c r="L260" s="30"/>
      <c r="M260" s="26"/>
      <c r="N260" s="26"/>
      <c r="O260" s="26"/>
      <c r="P260" s="30"/>
      <c r="Q260" s="35"/>
    </row>
    <row r="261" spans="1:17" ht="16" x14ac:dyDescent="0.2">
      <c r="A261" s="27" t="s">
        <v>44</v>
      </c>
      <c r="B261" s="30"/>
      <c r="C261" s="30"/>
      <c r="D261" s="30"/>
      <c r="E261" s="30"/>
      <c r="F261" s="30"/>
      <c r="G261" s="30"/>
      <c r="H261" s="92"/>
      <c r="I261" s="34"/>
      <c r="J261" s="34"/>
      <c r="K261" s="93"/>
      <c r="L261" s="30"/>
      <c r="M261" s="26"/>
      <c r="N261" s="26"/>
      <c r="O261" s="26"/>
      <c r="P261" s="30"/>
      <c r="Q261" s="35"/>
    </row>
    <row r="262" spans="1:17" ht="16" x14ac:dyDescent="0.2">
      <c r="A262" s="27" t="s">
        <v>45</v>
      </c>
      <c r="B262" s="30"/>
      <c r="C262" s="30"/>
      <c r="D262" s="30"/>
      <c r="E262" s="30"/>
      <c r="F262" s="30"/>
      <c r="G262" s="30"/>
      <c r="H262" s="30"/>
      <c r="I262" s="34"/>
      <c r="J262" s="34"/>
      <c r="K262" s="26"/>
      <c r="L262" s="34"/>
      <c r="M262" s="26"/>
      <c r="N262" s="26"/>
      <c r="O262" s="34"/>
      <c r="P262" s="34"/>
      <c r="Q262" s="35"/>
    </row>
    <row r="263" spans="1:17" ht="16" x14ac:dyDescent="0.2">
      <c r="A263" s="27" t="s">
        <v>46</v>
      </c>
      <c r="B263" s="30"/>
      <c r="C263" s="30"/>
      <c r="D263" s="30"/>
      <c r="E263" s="30"/>
      <c r="F263" s="30"/>
      <c r="G263" s="30"/>
      <c r="H263" s="30"/>
      <c r="I263" s="34"/>
      <c r="J263" s="34"/>
      <c r="K263" s="26"/>
      <c r="L263" s="34"/>
      <c r="M263" s="26"/>
      <c r="N263" s="26"/>
      <c r="O263" s="34"/>
      <c r="P263" s="34"/>
      <c r="Q263" s="35"/>
    </row>
    <row r="264" spans="1:17" ht="16" x14ac:dyDescent="0.2">
      <c r="A264" s="33"/>
      <c r="B264" s="30"/>
      <c r="C264" s="30"/>
      <c r="D264" s="30"/>
      <c r="E264" s="30"/>
      <c r="F264" s="30"/>
      <c r="G264" s="30"/>
      <c r="H264" s="30"/>
      <c r="I264" s="34"/>
      <c r="J264" s="34"/>
      <c r="K264" s="26"/>
      <c r="L264" s="34"/>
      <c r="M264" s="26"/>
      <c r="N264" s="26"/>
      <c r="O264" s="34"/>
      <c r="P264" s="34"/>
      <c r="Q264" s="35"/>
    </row>
    <row r="265" spans="1:17" ht="16" x14ac:dyDescent="0.2">
      <c r="A265" s="36" t="s">
        <v>18</v>
      </c>
      <c r="B265" s="30"/>
      <c r="C265" s="30"/>
      <c r="D265" s="30"/>
      <c r="E265" s="30"/>
      <c r="F265" s="30"/>
      <c r="G265" s="30"/>
      <c r="H265" s="30"/>
      <c r="I265" s="34"/>
      <c r="J265" s="34"/>
      <c r="K265" s="26"/>
      <c r="L265" s="34"/>
      <c r="M265" s="26"/>
      <c r="N265" s="26"/>
      <c r="O265" s="34"/>
      <c r="P265" s="34"/>
      <c r="Q265" s="26"/>
    </row>
    <row r="266" spans="1:17" ht="16" x14ac:dyDescent="0.2">
      <c r="A266" s="36" t="s">
        <v>19</v>
      </c>
      <c r="B266" s="30"/>
      <c r="C266" s="30"/>
      <c r="D266" s="30"/>
      <c r="E266" s="30"/>
      <c r="F266" s="30"/>
      <c r="G266" s="30"/>
      <c r="H266" s="30"/>
      <c r="I266" s="34"/>
      <c r="J266" s="34"/>
      <c r="K266" s="26"/>
      <c r="L266" s="34"/>
      <c r="M266" s="26"/>
      <c r="N266" s="26"/>
      <c r="O266" s="34"/>
      <c r="P266" s="34"/>
      <c r="Q266" s="26"/>
    </row>
    <row r="267" spans="1:17" ht="16" x14ac:dyDescent="0.2">
      <c r="A267" s="36" t="s">
        <v>20</v>
      </c>
      <c r="B267" s="30"/>
      <c r="C267" s="30"/>
      <c r="D267" s="30"/>
      <c r="E267" s="30"/>
      <c r="F267" s="30"/>
      <c r="G267" s="30"/>
      <c r="H267" s="30"/>
      <c r="I267" s="34"/>
      <c r="J267" s="34"/>
      <c r="K267" s="26"/>
      <c r="L267" s="34"/>
      <c r="M267" s="26"/>
      <c r="N267" s="26"/>
      <c r="O267" s="34"/>
      <c r="P267" s="34"/>
      <c r="Q267" s="26"/>
    </row>
  </sheetData>
  <mergeCells count="6">
    <mergeCell ref="B5:C5"/>
    <mergeCell ref="D5:E5"/>
    <mergeCell ref="F5:G5"/>
    <mergeCell ref="L5:M5"/>
    <mergeCell ref="N5:O5"/>
    <mergeCell ref="H5:I5"/>
  </mergeCells>
  <pageMargins left="0" right="0" top="0" bottom="0" header="0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Coalition to Save Hempstead Harbor</dc:creator>
  <cp:lastModifiedBy>Eric Swenson</cp:lastModifiedBy>
  <cp:lastPrinted>2020-09-16T17:19:55Z</cp:lastPrinted>
  <dcterms:created xsi:type="dcterms:W3CDTF">2020-06-10T19:36:49Z</dcterms:created>
  <dcterms:modified xsi:type="dcterms:W3CDTF">2021-03-25T13:28:27Z</dcterms:modified>
</cp:coreProperties>
</file>